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34820" yWindow="960" windowWidth="37480" windowHeight="25520" tabRatio="500"/>
  </bookViews>
  <sheets>
    <sheet name="Validation" sheetId="6" r:id="rId1"/>
  </sheets>
  <definedNames>
    <definedName name="final" localSheetId="0">Validation!$A$1:$N$87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3" i="6" l="1"/>
  <c r="L93" i="6"/>
  <c r="D95" i="6"/>
  <c r="D94" i="6"/>
  <c r="D93" i="6"/>
  <c r="D91" i="6"/>
  <c r="D89" i="6"/>
  <c r="D88" i="6"/>
  <c r="D73" i="6"/>
  <c r="D62" i="6"/>
  <c r="D61" i="6"/>
  <c r="D46" i="6"/>
  <c r="D45" i="6"/>
  <c r="D30" i="6"/>
  <c r="D29" i="6"/>
  <c r="D16" i="6"/>
  <c r="D15" i="6"/>
  <c r="F30" i="6"/>
  <c r="F73" i="6"/>
  <c r="K5" i="6"/>
  <c r="L5" i="6"/>
  <c r="K22" i="6"/>
  <c r="L22" i="6"/>
  <c r="K34" i="6"/>
  <c r="L34" i="6"/>
  <c r="K50" i="6"/>
  <c r="L50" i="6"/>
  <c r="K64" i="6"/>
  <c r="L64" i="6"/>
  <c r="K79" i="6"/>
  <c r="L79" i="6"/>
  <c r="M93" i="6"/>
  <c r="K21" i="6"/>
  <c r="L21" i="6"/>
  <c r="K35" i="6"/>
  <c r="L35" i="6"/>
  <c r="K66" i="6"/>
  <c r="L66" i="6"/>
  <c r="K76" i="6"/>
  <c r="L76" i="6"/>
  <c r="L92" i="6"/>
  <c r="K11" i="6"/>
  <c r="L11" i="6"/>
  <c r="K12" i="6"/>
  <c r="L12" i="6"/>
  <c r="K13" i="6"/>
  <c r="L13" i="6"/>
  <c r="K14" i="6"/>
  <c r="L14" i="6"/>
  <c r="K25" i="6"/>
  <c r="L25" i="6"/>
  <c r="K26" i="6"/>
  <c r="L26" i="6"/>
  <c r="K27" i="6"/>
  <c r="L27" i="6"/>
  <c r="K40" i="6"/>
  <c r="L40" i="6"/>
  <c r="K41" i="6"/>
  <c r="L41" i="6"/>
  <c r="K42" i="6"/>
  <c r="L42" i="6"/>
  <c r="K43" i="6"/>
  <c r="L43" i="6"/>
  <c r="K56" i="6"/>
  <c r="L56" i="6"/>
  <c r="K57" i="6"/>
  <c r="L57" i="6"/>
  <c r="K58" i="6"/>
  <c r="L58" i="6"/>
  <c r="K59" i="6"/>
  <c r="L59" i="6"/>
  <c r="K70" i="6"/>
  <c r="L70" i="6"/>
  <c r="K72" i="6"/>
  <c r="L72" i="6"/>
  <c r="K71" i="6"/>
  <c r="L71" i="6"/>
  <c r="K83" i="6"/>
  <c r="L83" i="6"/>
  <c r="K84" i="6"/>
  <c r="L84" i="6"/>
  <c r="K85" i="6"/>
  <c r="L85" i="6"/>
  <c r="K86" i="6"/>
  <c r="L86" i="6"/>
  <c r="L100" i="6"/>
  <c r="K3" i="6"/>
  <c r="L3" i="6"/>
  <c r="K8" i="6"/>
  <c r="L8" i="6"/>
  <c r="K9" i="6"/>
  <c r="L9" i="6"/>
  <c r="K10" i="6"/>
  <c r="L10" i="6"/>
  <c r="K18" i="6"/>
  <c r="L18" i="6"/>
  <c r="K23" i="6"/>
  <c r="L23" i="6"/>
  <c r="K24" i="6"/>
  <c r="L24" i="6"/>
  <c r="K32" i="6"/>
  <c r="L32" i="6"/>
  <c r="K37" i="6"/>
  <c r="L37" i="6"/>
  <c r="K38" i="6"/>
  <c r="L38" i="6"/>
  <c r="K39" i="6"/>
  <c r="L39" i="6"/>
  <c r="K53" i="6"/>
  <c r="L53" i="6"/>
  <c r="K55" i="6"/>
  <c r="L55" i="6"/>
  <c r="K54" i="6"/>
  <c r="L54" i="6"/>
  <c r="K48" i="6"/>
  <c r="L48" i="6"/>
  <c r="K68" i="6"/>
  <c r="L68" i="6"/>
  <c r="K69" i="6"/>
  <c r="L69" i="6"/>
  <c r="K67" i="6"/>
  <c r="L67" i="6"/>
  <c r="K75" i="6"/>
  <c r="L75" i="6"/>
  <c r="K80" i="6"/>
  <c r="L80" i="6"/>
  <c r="K81" i="6"/>
  <c r="L81" i="6"/>
  <c r="K82" i="6"/>
  <c r="L82" i="6"/>
  <c r="L99" i="6"/>
  <c r="L97" i="6"/>
  <c r="L96" i="6"/>
  <c r="L95" i="6"/>
  <c r="L94" i="6"/>
  <c r="L91" i="6"/>
  <c r="K2" i="6"/>
  <c r="L2" i="6"/>
  <c r="K17" i="6"/>
  <c r="L17" i="6"/>
  <c r="K31" i="6"/>
  <c r="L31" i="6"/>
  <c r="K47" i="6"/>
  <c r="L47" i="6"/>
  <c r="K74" i="6"/>
  <c r="L74" i="6"/>
  <c r="L90" i="6"/>
  <c r="L88" i="6"/>
  <c r="I97" i="6"/>
  <c r="I96" i="6"/>
  <c r="I92" i="6"/>
  <c r="I90" i="6"/>
  <c r="F89" i="6"/>
  <c r="D90" i="6"/>
  <c r="F15" i="6"/>
  <c r="F29" i="6"/>
  <c r="F45" i="6"/>
  <c r="F61" i="6"/>
  <c r="F88" i="6"/>
  <c r="F90" i="6"/>
  <c r="E89" i="6"/>
  <c r="E88" i="6"/>
  <c r="M74" i="6"/>
  <c r="M75" i="6"/>
  <c r="M76" i="6"/>
  <c r="K77" i="6"/>
  <c r="L77" i="6"/>
  <c r="M77" i="6"/>
  <c r="K78" i="6"/>
  <c r="L78" i="6"/>
  <c r="M78" i="6"/>
  <c r="M79" i="6"/>
  <c r="M80" i="6"/>
  <c r="M81" i="6"/>
  <c r="M82" i="6"/>
  <c r="M83" i="6"/>
  <c r="M84" i="6"/>
  <c r="M86" i="6"/>
  <c r="M85" i="6"/>
  <c r="K87" i="6"/>
  <c r="L87" i="6"/>
  <c r="M87" i="6"/>
  <c r="F16" i="6"/>
  <c r="F46" i="6"/>
  <c r="F62" i="6"/>
  <c r="F91" i="6"/>
  <c r="E16" i="6"/>
  <c r="E30" i="6"/>
  <c r="E46" i="6"/>
  <c r="E62" i="6"/>
  <c r="E73" i="6"/>
  <c r="E91" i="6"/>
  <c r="E15" i="6"/>
  <c r="E29" i="6"/>
  <c r="E45" i="6"/>
  <c r="E61" i="6"/>
  <c r="E90" i="6"/>
  <c r="F92" i="6"/>
  <c r="E92" i="6"/>
  <c r="L73" i="6"/>
  <c r="L61" i="6"/>
  <c r="L45" i="6"/>
  <c r="L29" i="6"/>
  <c r="L15" i="6"/>
  <c r="L98" i="6"/>
  <c r="M61" i="6"/>
  <c r="M45" i="6"/>
  <c r="M29" i="6"/>
  <c r="M92" i="6"/>
  <c r="M90" i="6"/>
  <c r="M47" i="6"/>
  <c r="K49" i="6"/>
  <c r="L49" i="6"/>
  <c r="M49" i="6"/>
  <c r="M50" i="6"/>
  <c r="K51" i="6"/>
  <c r="L51" i="6"/>
  <c r="M51" i="6"/>
  <c r="K52" i="6"/>
  <c r="L52" i="6"/>
  <c r="M52" i="6"/>
  <c r="K36" i="6"/>
  <c r="L36" i="6"/>
  <c r="K65" i="6"/>
  <c r="L65" i="6"/>
  <c r="K4" i="6"/>
  <c r="L4" i="6"/>
  <c r="K63" i="6"/>
  <c r="L63" i="6"/>
  <c r="M63" i="6"/>
  <c r="M64" i="6"/>
  <c r="M65" i="6"/>
  <c r="M66" i="6"/>
  <c r="M36" i="6"/>
  <c r="M35" i="6"/>
  <c r="M34" i="6"/>
  <c r="K33" i="6"/>
  <c r="L33" i="6"/>
  <c r="M33" i="6"/>
  <c r="M31" i="6"/>
  <c r="M22" i="6"/>
  <c r="M21" i="6"/>
  <c r="K20" i="6"/>
  <c r="L20" i="6"/>
  <c r="M20" i="6"/>
  <c r="K19" i="6"/>
  <c r="L19" i="6"/>
  <c r="M19" i="6"/>
  <c r="M17" i="6"/>
  <c r="M2" i="6"/>
  <c r="M4" i="6"/>
  <c r="M5" i="6"/>
  <c r="K6" i="6"/>
  <c r="L6" i="6"/>
  <c r="M6" i="6"/>
  <c r="K7" i="6"/>
  <c r="L7" i="6"/>
  <c r="M7" i="6"/>
  <c r="M100" i="6"/>
  <c r="M99" i="6"/>
  <c r="M97" i="6"/>
  <c r="M96" i="6"/>
  <c r="M95" i="6"/>
  <c r="M94" i="6"/>
  <c r="M91" i="6"/>
  <c r="K28" i="6"/>
  <c r="L28" i="6"/>
  <c r="K44" i="6"/>
  <c r="L44" i="6"/>
  <c r="M72" i="6"/>
  <c r="M71" i="6"/>
  <c r="M70" i="6"/>
  <c r="M69" i="6"/>
  <c r="M68" i="6"/>
  <c r="M67" i="6"/>
  <c r="K60" i="6"/>
  <c r="L60" i="6"/>
  <c r="M60" i="6"/>
  <c r="M48" i="6"/>
  <c r="M59" i="6"/>
  <c r="M58" i="6"/>
  <c r="M57" i="6"/>
  <c r="M55" i="6"/>
  <c r="M54" i="6"/>
  <c r="M53" i="6"/>
  <c r="M56" i="6"/>
  <c r="M43" i="6"/>
  <c r="M44" i="6"/>
  <c r="M42" i="6"/>
  <c r="M41" i="6"/>
  <c r="M40" i="6"/>
  <c r="M39" i="6"/>
  <c r="M38" i="6"/>
  <c r="M37" i="6"/>
  <c r="M32" i="6"/>
  <c r="M28" i="6"/>
  <c r="M27" i="6"/>
  <c r="M26" i="6"/>
  <c r="M25" i="6"/>
  <c r="M24" i="6"/>
  <c r="M23" i="6"/>
  <c r="M18" i="6"/>
  <c r="M14" i="6"/>
  <c r="M13" i="6"/>
  <c r="M12" i="6"/>
  <c r="M11" i="6"/>
  <c r="M10" i="6"/>
  <c r="M9" i="6"/>
  <c r="M8" i="6"/>
  <c r="M3" i="6"/>
</calcChain>
</file>

<file path=xl/connections.xml><?xml version="1.0" encoding="utf-8"?>
<connections xmlns="http://schemas.openxmlformats.org/spreadsheetml/2006/main">
  <connection id="1" name="final.csv" type="6" refreshedVersion="0" background="1" saveData="1">
    <textPr fileType="mac" sourceFile="Macintosh HD:Users:skoren:Personal:Research:Publications:closure:assemblies:final.csv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final.csv1" type="6" refreshedVersion="0" background="1" saveData="1">
    <textPr fileType="mac" sourceFile="IronKey USB:closure:transfer:final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final.csv2" type="6" refreshedVersion="0" background="1" saveData="1">
    <textPr fileType="mac" sourceFile="Macintosh HD:Users:skoren:Personal:Research:Publications:closure:validation:final.csv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final.csv3" type="6" refreshedVersion="0" background="1" saveData="1">
    <textPr fileType="mac" sourceFile="Macintosh HD:Users:skoren:Personal:Research:Publications:closure:validation:final.csv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final.csv4" type="6" refreshedVersion="0" background="1" saveData="1">
    <textPr fileType="mac" sourceFile="IronKey USB:closure:secondgen_validate:final.csv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final.csv5" type="6" refreshedVersion="0" background="1" saveData="1">
    <textPr fileType="mac" sourceFile="IronKey USB:closure:secondgen_validate:final.csv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final.csv6" type="6" refreshedVersion="0" background="1" saveData="1">
    <textPr fileType="mac" sourceFile="IronKey USB:closure:secondgen_validate:final.csv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final.csv7" type="6" refreshedVersion="0" background="1" saveData="1">
    <textPr fileType="mac" sourceFile="IronKey USB:closure:secondgen_validate:final.csv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<sst xmlns="http://schemas.openxmlformats.org/spreadsheetml/2006/main" count="207" uniqueCount="61">
  <si>
    <t>Genome</t>
  </si>
  <si>
    <t>Assembly</t>
  </si>
  <si>
    <t>Asm BP</t>
  </si>
  <si>
    <t># CTG</t>
  </si>
  <si>
    <t>Max CTG</t>
  </si>
  <si>
    <t>N50</t>
  </si>
  <si>
    <t>FRC Features</t>
  </si>
  <si>
    <t>SNPs/indel</t>
  </si>
  <si>
    <t>BP between SNPs</t>
  </si>
  <si>
    <t>ALE score</t>
  </si>
  <si>
    <t>bib_validation_bowtie</t>
  </si>
  <si>
    <t>asm454</t>
  </si>
  <si>
    <t>ref</t>
  </si>
  <si>
    <t>ecoliO157_validation_bowtie</t>
  </si>
  <si>
    <t>ecoli_validation_bowtie</t>
  </si>
  <si>
    <t>ft_validation_bowtie</t>
  </si>
  <si>
    <t>manhemia_validation_bowtie</t>
  </si>
  <si>
    <t>salm_validation_bowtie</t>
  </si>
  <si>
    <t>LAP Score (Unmated)</t>
  </si>
  <si>
    <t>QV</t>
  </si>
  <si>
    <t>LAP Score</t>
  </si>
  <si>
    <t>Accuracy</t>
  </si>
  <si>
    <t>Average 454</t>
  </si>
  <si>
    <t>asm454 +clr +quiver</t>
  </si>
  <si>
    <t>ccs +clr +quiver</t>
  </si>
  <si>
    <t>miseq +clr +quiver</t>
  </si>
  <si>
    <t>asm454 +clr</t>
  </si>
  <si>
    <t>miseq +clr</t>
  </si>
  <si>
    <t>ccs +clr</t>
  </si>
  <si>
    <t>clr</t>
  </si>
  <si>
    <t>Average 454 + CLR</t>
  </si>
  <si>
    <t>Average MiSeq +CLR</t>
  </si>
  <si>
    <t>Average CCS + CLR</t>
  </si>
  <si>
    <t>Average CLR</t>
  </si>
  <si>
    <t>Average CLR +Quiver</t>
  </si>
  <si>
    <t>Average All w/CLR</t>
  </si>
  <si>
    <t>Average All w/CLR +Quiver</t>
  </si>
  <si>
    <t>spades</t>
  </si>
  <si>
    <t>msrca</t>
  </si>
  <si>
    <t>msrca_icorn</t>
  </si>
  <si>
    <t>spades_icorn</t>
  </si>
  <si>
    <t>clr +quiver</t>
  </si>
  <si>
    <t>clrAll +quiver</t>
  </si>
  <si>
    <t>clrAll</t>
  </si>
  <si>
    <t>vs MiSeq</t>
  </si>
  <si>
    <t>vs454</t>
  </si>
  <si>
    <t>QV boost by Quiver</t>
  </si>
  <si>
    <t>Boost by Quiver vs CLR</t>
  </si>
  <si>
    <t>total vs 454</t>
  </si>
  <si>
    <t>total vs miseq</t>
  </si>
  <si>
    <t>total vs all</t>
  </si>
  <si>
    <t>Average MiSeq Lowest SNPs</t>
  </si>
  <si>
    <t>Average MiSeq Best LAP</t>
  </si>
  <si>
    <t>Average #SNPs 454</t>
  </si>
  <si>
    <t>Average #SNPs MiSeq</t>
  </si>
  <si>
    <t>Average #SNPs Quiver</t>
  </si>
  <si>
    <t>Average #SNPs CLR</t>
  </si>
  <si>
    <t>average # contigs 454</t>
  </si>
  <si>
    <t>average # contigs miseq</t>
  </si>
  <si>
    <t>average # contigs all</t>
  </si>
  <si>
    <t>Average #SNPS MiSeq 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</si>
</sst>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%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4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11" fontId="0" fillId="0" borderId="0" xfId="0" applyNumberFormat="1"/>
    <xf numFmtId="2" fontId="0" fillId="0" borderId="0" xfId="0" applyNumberFormat="1" applyBorder="1"/>
    <xf numFmtId="0" fontId="0" fillId="0" borderId="0" xfId="0" applyFont="1"/>
    <xf numFmtId="164" fontId="0" fillId="0" borderId="0" xfId="0" applyNumberFormat="1"/>
    <xf numFmtId="164" fontId="0" fillId="0" borderId="0" xfId="0" applyNumberFormat="1" applyBorder="1"/>
    <xf numFmtId="0" fontId="0" fillId="2" borderId="0" xfId="0" applyFill="1"/>
    <xf numFmtId="11" fontId="0" fillId="2" borderId="0" xfId="0" applyNumberFormat="1" applyFill="1"/>
    <xf numFmtId="0" fontId="0" fillId="2" borderId="0" xfId="0" applyFont="1" applyFill="1"/>
    <xf numFmtId="2" fontId="0" fillId="2" borderId="0" xfId="0" applyNumberFormat="1" applyFill="1" applyBorder="1"/>
    <xf numFmtId="164" fontId="0" fillId="2" borderId="0" xfId="0" applyNumberFormat="1" applyFill="1" applyBorder="1"/>
    <xf numFmtId="0" fontId="3" fillId="0" borderId="0" xfId="0" applyFont="1"/>
    <xf numFmtId="11" fontId="3" fillId="0" borderId="0" xfId="0" applyNumberFormat="1" applyFont="1"/>
    <xf numFmtId="2" fontId="3" fillId="0" borderId="0" xfId="0" applyNumberFormat="1" applyFont="1" applyBorder="1"/>
    <xf numFmtId="164" fontId="3" fillId="0" borderId="0" xfId="0" applyNumberFormat="1" applyFont="1" applyBorder="1"/>
    <xf numFmtId="0" fontId="3" fillId="2" borderId="0" xfId="0" applyFont="1" applyFill="1"/>
    <xf numFmtId="11" fontId="3" fillId="2" borderId="0" xfId="0" applyNumberFormat="1" applyFont="1" applyFill="1"/>
    <xf numFmtId="2" fontId="3" fillId="2" borderId="0" xfId="0" applyNumberFormat="1" applyFont="1" applyFill="1" applyBorder="1"/>
    <xf numFmtId="164" fontId="3" fillId="2" borderId="0" xfId="0" applyNumberFormat="1" applyFont="1" applyFill="1" applyBorder="1"/>
    <xf numFmtId="11" fontId="0" fillId="0" borderId="0" xfId="0" applyNumberFormat="1" applyFont="1"/>
    <xf numFmtId="2" fontId="0" fillId="0" borderId="0" xfId="0" applyNumberFormat="1" applyFont="1" applyBorder="1"/>
    <xf numFmtId="164" fontId="0" fillId="0" borderId="0" xfId="0" applyNumberFormat="1" applyFont="1" applyBorder="1"/>
    <xf numFmtId="2" fontId="0" fillId="2" borderId="0" xfId="0" applyNumberFormat="1" applyFill="1"/>
    <xf numFmtId="0" fontId="0" fillId="0" borderId="0" xfId="0" applyFill="1"/>
    <xf numFmtId="2" fontId="0" fillId="2" borderId="0" xfId="0" applyNumberFormat="1" applyFont="1" applyFill="1" applyBorder="1"/>
    <xf numFmtId="164" fontId="0" fillId="2" borderId="0" xfId="0" applyNumberFormat="1" applyFont="1" applyFill="1" applyBorder="1"/>
    <xf numFmtId="11" fontId="0" fillId="2" borderId="0" xfId="0" applyNumberFormat="1" applyFont="1" applyFill="1"/>
  </cellXfs>
  <cellStyles count="14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final" connectionId="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99" sqref="M99"/>
    </sheetView>
  </sheetViews>
  <sheetFormatPr baseColWidth="10" defaultRowHeight="15" x14ac:dyDescent="0"/>
  <cols>
    <col min="1" max="1" width="25.6640625" bestFit="1" customWidth="1"/>
    <col min="2" max="2" width="17.33203125" bestFit="1" customWidth="1"/>
    <col min="3" max="3" width="20.6640625" bestFit="1" customWidth="1"/>
    <col min="4" max="4" width="8.33203125" bestFit="1" customWidth="1"/>
    <col min="5" max="5" width="8.5" bestFit="1" customWidth="1"/>
    <col min="6" max="6" width="8.1640625" bestFit="1" customWidth="1"/>
    <col min="7" max="7" width="9.33203125" bestFit="1" customWidth="1"/>
    <col min="8" max="8" width="18.5" bestFit="1" customWidth="1"/>
    <col min="9" max="9" width="10" bestFit="1" customWidth="1"/>
    <col min="10" max="10" width="23" bestFit="1" customWidth="1"/>
    <col min="11" max="11" width="23" customWidth="1"/>
    <col min="12" max="12" width="11" customWidth="1"/>
    <col min="13" max="13" width="11.33203125" bestFit="1" customWidth="1"/>
    <col min="14" max="14" width="9.332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</v>
      </c>
      <c r="H1" t="s">
        <v>18</v>
      </c>
      <c r="I1" t="s">
        <v>7</v>
      </c>
      <c r="J1" t="s">
        <v>6</v>
      </c>
      <c r="K1" t="s">
        <v>8</v>
      </c>
      <c r="L1" t="s">
        <v>19</v>
      </c>
      <c r="M1" t="s">
        <v>21</v>
      </c>
      <c r="N1" t="s">
        <v>9</v>
      </c>
    </row>
    <row r="2" spans="1:14" s="12" customFormat="1">
      <c r="A2" s="12" t="s">
        <v>10</v>
      </c>
      <c r="B2" s="12" t="s">
        <v>11</v>
      </c>
      <c r="C2" s="12">
        <v>2364704</v>
      </c>
      <c r="D2" s="12">
        <v>66</v>
      </c>
      <c r="E2" s="12">
        <v>244935</v>
      </c>
      <c r="F2" s="12">
        <v>117742</v>
      </c>
      <c r="G2" s="13">
        <v>-33240000</v>
      </c>
      <c r="H2" s="13">
        <v>-18600000</v>
      </c>
      <c r="I2" s="12">
        <v>9</v>
      </c>
      <c r="J2" s="12">
        <v>546</v>
      </c>
      <c r="K2" s="12">
        <f t="shared" ref="K2:K87" si="0">IF(I2=0, C2, C2/I2)</f>
        <v>262744.88888888888</v>
      </c>
      <c r="L2" s="14">
        <f t="shared" ref="L2:L72" si="1">LOG10(K2)*10</f>
        <v>54.195342765596834</v>
      </c>
      <c r="M2" s="15">
        <f t="shared" ref="M2:M100" si="2">1-10^(-L2/10)</f>
        <v>0.99999619402682116</v>
      </c>
      <c r="N2" s="13">
        <v>-78290000</v>
      </c>
    </row>
    <row r="3" spans="1:14">
      <c r="A3" t="s">
        <v>10</v>
      </c>
      <c r="B3" t="s">
        <v>26</v>
      </c>
      <c r="C3">
        <v>2416022</v>
      </c>
      <c r="D3">
        <v>4</v>
      </c>
      <c r="E3">
        <v>1136477</v>
      </c>
      <c r="F3">
        <v>1052171</v>
      </c>
      <c r="G3" s="2">
        <v>-32780000</v>
      </c>
      <c r="H3" s="2">
        <v>-18310000</v>
      </c>
      <c r="I3">
        <v>48</v>
      </c>
      <c r="J3">
        <v>581</v>
      </c>
      <c r="K3" s="4">
        <f t="shared" si="0"/>
        <v>50333.791666666664</v>
      </c>
      <c r="L3" s="3">
        <f t="shared" si="1"/>
        <v>47.018596472237974</v>
      </c>
      <c r="M3" s="6">
        <f t="shared" si="2"/>
        <v>0.99998013263124264</v>
      </c>
      <c r="N3" s="2">
        <v>-86730000</v>
      </c>
    </row>
    <row r="4" spans="1:14">
      <c r="A4" t="s">
        <v>10</v>
      </c>
      <c r="B4" t="s">
        <v>37</v>
      </c>
      <c r="C4">
        <v>2377594</v>
      </c>
      <c r="D4">
        <v>83</v>
      </c>
      <c r="E4">
        <v>346564</v>
      </c>
      <c r="F4">
        <v>222446</v>
      </c>
      <c r="G4" s="2">
        <v>-33130000</v>
      </c>
      <c r="H4" s="2">
        <v>-18380000</v>
      </c>
      <c r="I4">
        <v>16</v>
      </c>
      <c r="J4">
        <v>611</v>
      </c>
      <c r="K4" s="4">
        <f>IF(I4=0, C4, C4/I4)</f>
        <v>148599.625</v>
      </c>
      <c r="L4" s="3">
        <f>LOG10(K4)*10</f>
        <v>51.720177134579608</v>
      </c>
      <c r="M4" s="6">
        <f>1-10^(-L4/10)</f>
        <v>0.99999327050791686</v>
      </c>
      <c r="N4" s="2">
        <v>-78280000</v>
      </c>
    </row>
    <row r="5" spans="1:14" s="12" customFormat="1">
      <c r="A5" s="12" t="s">
        <v>10</v>
      </c>
      <c r="B5" s="12" t="s">
        <v>40</v>
      </c>
      <c r="C5" s="12">
        <v>2377594</v>
      </c>
      <c r="D5" s="12">
        <v>83</v>
      </c>
      <c r="E5" s="12">
        <v>346564</v>
      </c>
      <c r="F5" s="12">
        <v>222446</v>
      </c>
      <c r="G5" s="13">
        <v>-33130000</v>
      </c>
      <c r="H5" s="13">
        <v>-18380000</v>
      </c>
      <c r="I5" s="12">
        <v>10</v>
      </c>
      <c r="J5" s="12">
        <v>610</v>
      </c>
      <c r="K5" s="12">
        <f>IF(I5=0, C5, C5/I5)</f>
        <v>237759.4</v>
      </c>
      <c r="L5" s="14">
        <f>LOG10(K5)*10</f>
        <v>53.761376961138851</v>
      </c>
      <c r="M5" s="15">
        <f>1-10^(-L5/10)</f>
        <v>0.99999579406744799</v>
      </c>
      <c r="N5" s="13">
        <v>-78220000</v>
      </c>
    </row>
    <row r="6" spans="1:14">
      <c r="A6" t="s">
        <v>10</v>
      </c>
      <c r="B6" t="s">
        <v>38</v>
      </c>
      <c r="C6">
        <v>2450835</v>
      </c>
      <c r="D6">
        <v>116</v>
      </c>
      <c r="E6">
        <v>650394</v>
      </c>
      <c r="F6">
        <v>124295</v>
      </c>
      <c r="G6" s="2">
        <v>-33400000</v>
      </c>
      <c r="H6" s="2">
        <v>-18850000</v>
      </c>
      <c r="I6">
        <v>420</v>
      </c>
      <c r="J6">
        <v>776</v>
      </c>
      <c r="K6" s="4">
        <f>IF(I6=0, C6, C6/I6)</f>
        <v>5835.3214285714284</v>
      </c>
      <c r="L6" s="3">
        <f>LOG10(K6)*10</f>
        <v>37.660647833994119</v>
      </c>
      <c r="M6" s="6">
        <f>1-10^(-L6/10)</f>
        <v>0.99982862983432175</v>
      </c>
      <c r="N6" s="2">
        <v>-85030000</v>
      </c>
    </row>
    <row r="7" spans="1:14">
      <c r="A7" t="s">
        <v>10</v>
      </c>
      <c r="B7" t="s">
        <v>39</v>
      </c>
      <c r="C7">
        <v>2450826</v>
      </c>
      <c r="D7">
        <v>116</v>
      </c>
      <c r="E7">
        <v>650395</v>
      </c>
      <c r="F7">
        <v>124292</v>
      </c>
      <c r="G7" s="2">
        <v>-33230000</v>
      </c>
      <c r="H7" s="2">
        <v>-18730000</v>
      </c>
      <c r="I7">
        <v>41</v>
      </c>
      <c r="J7">
        <v>770</v>
      </c>
      <c r="K7" s="4">
        <f>IF(I7=0, C7, C7/I7)</f>
        <v>59776.243902439026</v>
      </c>
      <c r="L7" s="3">
        <f>LOG10(K7)*10</f>
        <v>47.765286222507058</v>
      </c>
      <c r="M7" s="6">
        <f>1-10^(-L7/10)</f>
        <v>0.99998327094620343</v>
      </c>
      <c r="N7" s="2">
        <v>-81580000</v>
      </c>
    </row>
    <row r="8" spans="1:14">
      <c r="A8" t="s">
        <v>10</v>
      </c>
      <c r="B8" t="s">
        <v>27</v>
      </c>
      <c r="C8">
        <v>2405662</v>
      </c>
      <c r="D8">
        <v>6</v>
      </c>
      <c r="E8">
        <v>1604061</v>
      </c>
      <c r="F8">
        <v>1604061</v>
      </c>
      <c r="G8" s="2">
        <v>-32820000</v>
      </c>
      <c r="H8" s="2">
        <v>-18410000</v>
      </c>
      <c r="I8">
        <v>32</v>
      </c>
      <c r="J8">
        <v>508</v>
      </c>
      <c r="K8" s="4">
        <f t="shared" si="0"/>
        <v>75176.9375</v>
      </c>
      <c r="L8" s="3">
        <f t="shared" si="1"/>
        <v>48.760846297850662</v>
      </c>
      <c r="M8" s="6">
        <f t="shared" si="2"/>
        <v>0.99998669804818796</v>
      </c>
      <c r="N8" s="2">
        <v>-82510000</v>
      </c>
    </row>
    <row r="9" spans="1:14">
      <c r="A9" t="s">
        <v>10</v>
      </c>
      <c r="B9" t="s">
        <v>28</v>
      </c>
      <c r="C9">
        <v>2412391</v>
      </c>
      <c r="D9">
        <v>1</v>
      </c>
      <c r="E9">
        <v>2412391</v>
      </c>
      <c r="F9">
        <v>2412391</v>
      </c>
      <c r="G9" s="2">
        <v>-32720000</v>
      </c>
      <c r="H9" s="2">
        <v>-18270000</v>
      </c>
      <c r="I9">
        <v>45</v>
      </c>
      <c r="J9">
        <v>505</v>
      </c>
      <c r="K9" s="4">
        <f t="shared" si="0"/>
        <v>53608.688888888886</v>
      </c>
      <c r="L9" s="3">
        <f t="shared" si="1"/>
        <v>47.292351857874458</v>
      </c>
      <c r="M9" s="6">
        <f t="shared" si="2"/>
        <v>0.99998134630746016</v>
      </c>
      <c r="N9" s="2">
        <v>-81630000</v>
      </c>
    </row>
    <row r="10" spans="1:14" s="4" customFormat="1">
      <c r="A10" s="4" t="s">
        <v>10</v>
      </c>
      <c r="B10" s="4" t="s">
        <v>29</v>
      </c>
      <c r="C10" s="4">
        <v>2412394</v>
      </c>
      <c r="D10" s="4">
        <v>1</v>
      </c>
      <c r="E10" s="4">
        <v>2412394</v>
      </c>
      <c r="F10" s="4">
        <v>2412394</v>
      </c>
      <c r="G10" s="20">
        <v>-32750000</v>
      </c>
      <c r="H10" s="20">
        <v>-18280000</v>
      </c>
      <c r="I10" s="4">
        <v>46</v>
      </c>
      <c r="J10" s="4">
        <v>578</v>
      </c>
      <c r="K10" s="4">
        <f t="shared" si="0"/>
        <v>52443.34782608696</v>
      </c>
      <c r="L10" s="21">
        <f t="shared" si="1"/>
        <v>47.196904079605957</v>
      </c>
      <c r="M10" s="22">
        <f t="shared" si="2"/>
        <v>0.99998093180467207</v>
      </c>
      <c r="N10" s="20">
        <v>-86110000</v>
      </c>
    </row>
    <row r="11" spans="1:14">
      <c r="A11" t="s">
        <v>10</v>
      </c>
      <c r="B11" t="s">
        <v>23</v>
      </c>
      <c r="C11">
        <v>2413761</v>
      </c>
      <c r="D11">
        <v>4</v>
      </c>
      <c r="E11">
        <v>1136033</v>
      </c>
      <c r="F11">
        <v>1051672</v>
      </c>
      <c r="G11" s="2">
        <v>-32700000</v>
      </c>
      <c r="H11" s="2">
        <v>-18270000</v>
      </c>
      <c r="I11">
        <v>2</v>
      </c>
      <c r="J11">
        <v>528</v>
      </c>
      <c r="K11" s="4">
        <f t="shared" si="0"/>
        <v>1206880.5</v>
      </c>
      <c r="L11" s="3">
        <f t="shared" si="1"/>
        <v>60.816642702962994</v>
      </c>
      <c r="M11" s="6">
        <f t="shared" si="2"/>
        <v>0.99999917141755124</v>
      </c>
      <c r="N11" s="2">
        <v>-80500000</v>
      </c>
    </row>
    <row r="12" spans="1:14">
      <c r="A12" t="s">
        <v>10</v>
      </c>
      <c r="B12" t="s">
        <v>24</v>
      </c>
      <c r="C12">
        <v>2411501</v>
      </c>
      <c r="D12">
        <v>1</v>
      </c>
      <c r="E12">
        <v>2411501</v>
      </c>
      <c r="F12">
        <v>2411501</v>
      </c>
      <c r="G12" s="2">
        <v>-32680000</v>
      </c>
      <c r="H12" s="2">
        <v>-18240000</v>
      </c>
      <c r="I12">
        <v>0</v>
      </c>
      <c r="J12">
        <v>539</v>
      </c>
      <c r="K12" s="4">
        <f t="shared" si="0"/>
        <v>2411501</v>
      </c>
      <c r="L12" s="3">
        <f t="shared" si="1"/>
        <v>63.822874463509521</v>
      </c>
      <c r="M12" s="6">
        <f t="shared" si="2"/>
        <v>0.99999958532051203</v>
      </c>
      <c r="N12" s="2">
        <v>-79970000</v>
      </c>
    </row>
    <row r="13" spans="1:14" s="12" customFormat="1">
      <c r="A13" s="12" t="s">
        <v>10</v>
      </c>
      <c r="B13" s="12" t="s">
        <v>41</v>
      </c>
      <c r="C13" s="12">
        <v>2411068</v>
      </c>
      <c r="D13" s="12">
        <v>1</v>
      </c>
      <c r="E13" s="12">
        <v>2411068</v>
      </c>
      <c r="F13" s="12">
        <v>2411068</v>
      </c>
      <c r="G13" s="13">
        <v>-32680000</v>
      </c>
      <c r="H13" s="13">
        <v>-18240000</v>
      </c>
      <c r="I13" s="12">
        <v>0</v>
      </c>
      <c r="J13" s="12">
        <v>512</v>
      </c>
      <c r="K13" s="12">
        <f t="shared" si="0"/>
        <v>2411068</v>
      </c>
      <c r="L13" s="14">
        <f t="shared" si="1"/>
        <v>63.822094590743902</v>
      </c>
      <c r="M13" s="15">
        <f t="shared" si="2"/>
        <v>0.99999958524604038</v>
      </c>
      <c r="N13" s="13">
        <v>-80070000</v>
      </c>
    </row>
    <row r="14" spans="1:14">
      <c r="A14" t="s">
        <v>10</v>
      </c>
      <c r="B14" t="s">
        <v>25</v>
      </c>
      <c r="C14">
        <v>2402545</v>
      </c>
      <c r="D14">
        <v>6</v>
      </c>
      <c r="E14">
        <v>1603511</v>
      </c>
      <c r="F14">
        <v>1603511</v>
      </c>
      <c r="G14" s="2">
        <v>-32800000</v>
      </c>
      <c r="H14" s="2">
        <v>-18400000</v>
      </c>
      <c r="I14">
        <v>1</v>
      </c>
      <c r="J14">
        <v>538</v>
      </c>
      <c r="K14" s="4">
        <f t="shared" si="0"/>
        <v>2402545</v>
      </c>
      <c r="L14" s="3">
        <f t="shared" si="1"/>
        <v>63.806715308124502</v>
      </c>
      <c r="M14" s="6">
        <f t="shared" si="2"/>
        <v>0.99999958377470555</v>
      </c>
      <c r="N14" s="2">
        <v>-80100000</v>
      </c>
    </row>
    <row r="15" spans="1:14">
      <c r="C15" t="s">
        <v>45</v>
      </c>
      <c r="D15">
        <f>D2-D13</f>
        <v>65</v>
      </c>
      <c r="E15">
        <f>E13/E2</f>
        <v>9.8437054728805595</v>
      </c>
      <c r="F15">
        <f>F13/F2</f>
        <v>20.477552615039663</v>
      </c>
      <c r="G15" s="2"/>
      <c r="H15" s="2"/>
      <c r="J15" t="s">
        <v>46</v>
      </c>
      <c r="K15" s="4"/>
      <c r="L15" s="3">
        <f>L13-L10</f>
        <v>16.625190511137944</v>
      </c>
      <c r="M15" s="6"/>
      <c r="N15" s="2"/>
    </row>
    <row r="16" spans="1:14">
      <c r="C16" t="s">
        <v>44</v>
      </c>
      <c r="D16">
        <f>D5/D13</f>
        <v>83</v>
      </c>
      <c r="E16">
        <f>E13/E5</f>
        <v>6.9570642074768294</v>
      </c>
      <c r="F16">
        <f>F13/F5</f>
        <v>10.83889123652482</v>
      </c>
      <c r="G16" s="2"/>
      <c r="H16" s="2"/>
      <c r="K16" s="4"/>
      <c r="L16" s="3"/>
      <c r="M16" s="6"/>
      <c r="N16" s="2"/>
    </row>
    <row r="17" spans="1:14" s="16" customFormat="1">
      <c r="A17" s="16" t="s">
        <v>13</v>
      </c>
      <c r="B17" s="16" t="s">
        <v>11</v>
      </c>
      <c r="C17" s="16">
        <v>5347050</v>
      </c>
      <c r="D17" s="16">
        <v>409</v>
      </c>
      <c r="E17" s="16">
        <v>362048</v>
      </c>
      <c r="F17" s="16">
        <v>133665</v>
      </c>
      <c r="G17" s="17">
        <v>-37340000</v>
      </c>
      <c r="H17" s="17">
        <v>-22720000</v>
      </c>
      <c r="I17" s="16">
        <v>66</v>
      </c>
      <c r="J17" s="16">
        <v>827</v>
      </c>
      <c r="K17" s="16">
        <f t="shared" si="0"/>
        <v>81015.909090909088</v>
      </c>
      <c r="L17" s="18">
        <f t="shared" si="1"/>
        <v>49.085703096436724</v>
      </c>
      <c r="M17" s="19">
        <f t="shared" si="2"/>
        <v>0.99998765674530821</v>
      </c>
      <c r="N17" s="17">
        <v>-96320000</v>
      </c>
    </row>
    <row r="18" spans="1:14" s="7" customFormat="1">
      <c r="A18" s="7" t="s">
        <v>13</v>
      </c>
      <c r="B18" s="7" t="s">
        <v>26</v>
      </c>
      <c r="C18" s="7">
        <v>5574718</v>
      </c>
      <c r="D18" s="7">
        <v>11</v>
      </c>
      <c r="E18" s="7">
        <v>1294431</v>
      </c>
      <c r="F18" s="7">
        <v>927828</v>
      </c>
      <c r="G18" s="8">
        <v>-37000000</v>
      </c>
      <c r="H18" s="8">
        <v>-23050000</v>
      </c>
      <c r="I18" s="7">
        <v>417</v>
      </c>
      <c r="J18" s="7">
        <v>417</v>
      </c>
      <c r="K18" s="9">
        <f t="shared" si="0"/>
        <v>13368.628297362111</v>
      </c>
      <c r="L18" s="10">
        <f t="shared" si="1"/>
        <v>41.260868482905707</v>
      </c>
      <c r="M18" s="11">
        <f t="shared" si="2"/>
        <v>0.99992519801001589</v>
      </c>
      <c r="N18" s="8">
        <v>-113300000</v>
      </c>
    </row>
    <row r="19" spans="1:14" s="7" customFormat="1">
      <c r="A19" s="7" t="s">
        <v>13</v>
      </c>
      <c r="B19" s="7" t="s">
        <v>38</v>
      </c>
      <c r="C19" s="7">
        <v>5623727</v>
      </c>
      <c r="D19" s="7">
        <v>378</v>
      </c>
      <c r="E19" s="7">
        <v>323574</v>
      </c>
      <c r="F19" s="7">
        <v>116388</v>
      </c>
      <c r="G19" s="8">
        <v>-37520000</v>
      </c>
      <c r="H19" s="8">
        <v>-23090000</v>
      </c>
      <c r="I19" s="7">
        <v>1661</v>
      </c>
      <c r="J19" s="7">
        <v>1203</v>
      </c>
      <c r="K19" s="9">
        <f>IF(I19=0, C19, C19/I19)</f>
        <v>3385.7477423239011</v>
      </c>
      <c r="L19" s="10">
        <f>LOG10(K19)*10</f>
        <v>35.296545975420088</v>
      </c>
      <c r="M19" s="11">
        <f>1-10^(-L19/10)</f>
        <v>0.99970464426882744</v>
      </c>
      <c r="N19" s="8">
        <v>-104500000</v>
      </c>
    </row>
    <row r="20" spans="1:14" s="7" customFormat="1">
      <c r="A20" s="7" t="s">
        <v>13</v>
      </c>
      <c r="B20" s="7" t="s">
        <v>39</v>
      </c>
      <c r="C20" s="7">
        <v>5623725</v>
      </c>
      <c r="D20" s="7">
        <v>378</v>
      </c>
      <c r="E20" s="7">
        <v>323574</v>
      </c>
      <c r="F20" s="7">
        <v>116387</v>
      </c>
      <c r="G20" s="8">
        <v>-37230000</v>
      </c>
      <c r="H20" s="8">
        <v>-22860000</v>
      </c>
      <c r="I20" s="7">
        <v>281</v>
      </c>
      <c r="J20" s="7">
        <v>1202</v>
      </c>
      <c r="K20" s="9">
        <f>IF(I20=0, C20, C20/I20)</f>
        <v>20013.256227758007</v>
      </c>
      <c r="L20" s="10">
        <f>LOG10(K20)*10</f>
        <v>43.013177556375268</v>
      </c>
      <c r="M20" s="11">
        <f>1-10^(-L20/10)</f>
        <v>0.99995003311861796</v>
      </c>
      <c r="N20" s="8">
        <v>-99580000</v>
      </c>
    </row>
    <row r="21" spans="1:14" s="9" customFormat="1">
      <c r="A21" s="9" t="s">
        <v>13</v>
      </c>
      <c r="B21" s="9" t="s">
        <v>37</v>
      </c>
      <c r="C21" s="9">
        <v>5433724</v>
      </c>
      <c r="D21" s="9">
        <v>413</v>
      </c>
      <c r="E21" s="9">
        <v>303943</v>
      </c>
      <c r="F21" s="9">
        <v>133641</v>
      </c>
      <c r="G21" s="27">
        <v>-36710000</v>
      </c>
      <c r="H21" s="27">
        <v>-21810000</v>
      </c>
      <c r="I21" s="9">
        <v>63</v>
      </c>
      <c r="J21" s="9">
        <v>845</v>
      </c>
      <c r="K21" s="9">
        <f>IF(I21=0, C21, C21/I21)</f>
        <v>86249.587301587308</v>
      </c>
      <c r="L21" s="25">
        <f>LOG10(K21)*10</f>
        <v>49.357570256807072</v>
      </c>
      <c r="M21" s="26">
        <f>1-10^(-L21/10)</f>
        <v>0.99998840574162395</v>
      </c>
      <c r="N21" s="27">
        <v>-94320000</v>
      </c>
    </row>
    <row r="22" spans="1:14" s="16" customFormat="1">
      <c r="A22" s="16" t="s">
        <v>13</v>
      </c>
      <c r="B22" s="16" t="s">
        <v>40</v>
      </c>
      <c r="C22" s="16">
        <v>5433737</v>
      </c>
      <c r="D22" s="16">
        <v>413</v>
      </c>
      <c r="E22" s="16">
        <v>303943</v>
      </c>
      <c r="F22" s="16">
        <v>133641</v>
      </c>
      <c r="G22" s="17">
        <v>-36700000</v>
      </c>
      <c r="H22" s="17">
        <v>-21810000</v>
      </c>
      <c r="I22" s="16">
        <v>62</v>
      </c>
      <c r="J22" s="16">
        <v>846</v>
      </c>
      <c r="K22" s="16">
        <f>IF(I22=0, C22, C22/I22)</f>
        <v>87640.919354838712</v>
      </c>
      <c r="L22" s="18">
        <f>LOG10(K22)*10</f>
        <v>49.427069246695801</v>
      </c>
      <c r="M22" s="19">
        <f>1-10^(-L22/10)</f>
        <v>0.99998858980476968</v>
      </c>
      <c r="N22" s="17">
        <v>-94190000</v>
      </c>
    </row>
    <row r="23" spans="1:14" s="7" customFormat="1">
      <c r="A23" s="7" t="s">
        <v>13</v>
      </c>
      <c r="B23" s="7" t="s">
        <v>27</v>
      </c>
      <c r="C23" s="7">
        <v>5634445</v>
      </c>
      <c r="D23" s="7">
        <v>10</v>
      </c>
      <c r="E23" s="7">
        <v>3091694</v>
      </c>
      <c r="F23" s="7">
        <v>3091694</v>
      </c>
      <c r="G23" s="8">
        <v>-36730000</v>
      </c>
      <c r="H23" s="8">
        <v>-22820000</v>
      </c>
      <c r="I23" s="7">
        <v>194</v>
      </c>
      <c r="J23" s="7">
        <v>365</v>
      </c>
      <c r="K23" s="9">
        <f t="shared" si="0"/>
        <v>29043.530927835051</v>
      </c>
      <c r="L23" s="10">
        <f t="shared" si="1"/>
        <v>44.630494139997047</v>
      </c>
      <c r="M23" s="11">
        <f t="shared" si="2"/>
        <v>0.99996556892471222</v>
      </c>
      <c r="N23" s="8">
        <v>-109100000</v>
      </c>
    </row>
    <row r="24" spans="1:14" s="7" customFormat="1">
      <c r="A24" s="7" t="s">
        <v>13</v>
      </c>
      <c r="B24" s="7" t="s">
        <v>29</v>
      </c>
      <c r="C24" s="7">
        <v>5597861</v>
      </c>
      <c r="D24" s="7">
        <v>8</v>
      </c>
      <c r="E24" s="7">
        <v>4326842</v>
      </c>
      <c r="F24" s="7">
        <v>4326842</v>
      </c>
      <c r="G24" s="8">
        <v>-36760000</v>
      </c>
      <c r="H24" s="8">
        <v>-22890000</v>
      </c>
      <c r="I24" s="7">
        <v>68</v>
      </c>
      <c r="J24" s="7">
        <v>392</v>
      </c>
      <c r="K24" s="9">
        <f t="shared" si="0"/>
        <v>82321.48529411765</v>
      </c>
      <c r="L24" s="10">
        <f t="shared" si="1"/>
        <v>49.155131976292552</v>
      </c>
      <c r="M24" s="11">
        <f t="shared" si="2"/>
        <v>0.99998785250294708</v>
      </c>
      <c r="N24" s="8">
        <v>-107400000</v>
      </c>
    </row>
    <row r="25" spans="1:14" s="7" customFormat="1">
      <c r="A25" s="7" t="s">
        <v>13</v>
      </c>
      <c r="B25" s="7" t="s">
        <v>23</v>
      </c>
      <c r="C25" s="7">
        <v>5613057</v>
      </c>
      <c r="D25" s="7">
        <v>12</v>
      </c>
      <c r="E25" s="7">
        <v>1293488</v>
      </c>
      <c r="F25" s="7">
        <v>927294</v>
      </c>
      <c r="G25" s="8">
        <v>-36660000</v>
      </c>
      <c r="H25" s="8">
        <v>-22790000</v>
      </c>
      <c r="I25" s="7">
        <v>13</v>
      </c>
      <c r="J25" s="7">
        <v>385</v>
      </c>
      <c r="K25" s="9">
        <f t="shared" si="0"/>
        <v>431773.61538461538</v>
      </c>
      <c r="L25" s="10">
        <f t="shared" si="1"/>
        <v>56.352561001497456</v>
      </c>
      <c r="M25" s="11">
        <f t="shared" si="2"/>
        <v>0.99999768397149713</v>
      </c>
      <c r="N25" s="8">
        <v>-108100000</v>
      </c>
    </row>
    <row r="26" spans="1:14" s="7" customFormat="1">
      <c r="A26" s="7" t="s">
        <v>13</v>
      </c>
      <c r="B26" s="7" t="s">
        <v>25</v>
      </c>
      <c r="C26" s="7">
        <v>5624394</v>
      </c>
      <c r="D26" s="7">
        <v>10</v>
      </c>
      <c r="E26" s="7">
        <v>3089011</v>
      </c>
      <c r="F26" s="7">
        <v>3089011</v>
      </c>
      <c r="G26" s="8">
        <v>-36630000</v>
      </c>
      <c r="H26" s="8">
        <v>-22760000</v>
      </c>
      <c r="I26" s="7">
        <v>4</v>
      </c>
      <c r="J26" s="7">
        <v>387</v>
      </c>
      <c r="K26" s="9">
        <f t="shared" si="0"/>
        <v>1406098.5</v>
      </c>
      <c r="L26" s="10">
        <f t="shared" si="1"/>
        <v>61.480157449427601</v>
      </c>
      <c r="M26" s="11">
        <f t="shared" si="2"/>
        <v>0.99999928881227029</v>
      </c>
      <c r="N26" s="8">
        <v>-106200000</v>
      </c>
    </row>
    <row r="27" spans="1:14" s="16" customFormat="1">
      <c r="A27" s="16" t="s">
        <v>13</v>
      </c>
      <c r="B27" s="16" t="s">
        <v>41</v>
      </c>
      <c r="C27" s="16">
        <v>5611389</v>
      </c>
      <c r="D27" s="16">
        <v>9</v>
      </c>
      <c r="E27" s="16">
        <v>4324437</v>
      </c>
      <c r="F27" s="16">
        <v>4324437</v>
      </c>
      <c r="G27" s="17">
        <v>-36630000</v>
      </c>
      <c r="H27" s="17">
        <v>-22760000</v>
      </c>
      <c r="I27" s="16">
        <v>0</v>
      </c>
      <c r="J27" s="16">
        <v>381</v>
      </c>
      <c r="K27" s="16">
        <f t="shared" si="0"/>
        <v>5611389</v>
      </c>
      <c r="L27" s="18">
        <f t="shared" si="1"/>
        <v>67.490703764734747</v>
      </c>
      <c r="M27" s="19">
        <f t="shared" si="2"/>
        <v>0.999999821791004</v>
      </c>
      <c r="N27" s="17">
        <v>-105700000</v>
      </c>
    </row>
    <row r="28" spans="1:14" s="7" customFormat="1">
      <c r="A28" s="7" t="s">
        <v>13</v>
      </c>
      <c r="B28" s="7" t="s">
        <v>12</v>
      </c>
      <c r="C28" s="7">
        <v>5594477</v>
      </c>
      <c r="D28" s="7">
        <v>3</v>
      </c>
      <c r="E28" s="7">
        <v>5498450</v>
      </c>
      <c r="F28" s="7">
        <v>5498450</v>
      </c>
      <c r="G28" s="8">
        <v>-38160000</v>
      </c>
      <c r="H28" s="8">
        <v>-24350000</v>
      </c>
      <c r="I28" s="7">
        <v>1282</v>
      </c>
      <c r="J28" s="7">
        <v>782</v>
      </c>
      <c r="K28" s="9">
        <f t="shared" si="0"/>
        <v>4363.8666146645865</v>
      </c>
      <c r="L28" s="10">
        <f t="shared" si="1"/>
        <v>36.398714675349012</v>
      </c>
      <c r="M28" s="11">
        <f t="shared" si="2"/>
        <v>0.99977084542487171</v>
      </c>
      <c r="N28" s="8">
        <v>-127800000</v>
      </c>
    </row>
    <row r="29" spans="1:14" s="7" customFormat="1">
      <c r="C29" s="7" t="s">
        <v>45</v>
      </c>
      <c r="D29" s="7">
        <f>D17-D27</f>
        <v>400</v>
      </c>
      <c r="E29" s="7">
        <f>E27/E17</f>
        <v>11.944374779034824</v>
      </c>
      <c r="F29" s="7">
        <f>F27/F17</f>
        <v>32.352799910223318</v>
      </c>
      <c r="J29" s="7" t="s">
        <v>46</v>
      </c>
      <c r="L29" s="23">
        <f>L27-L24</f>
        <v>18.335571788442195</v>
      </c>
      <c r="M29" s="7">
        <f t="shared" si="2"/>
        <v>0.98532957075438588</v>
      </c>
    </row>
    <row r="30" spans="1:14" s="7" customFormat="1">
      <c r="C30" s="7" t="s">
        <v>44</v>
      </c>
      <c r="D30" s="7">
        <f>D21-D27</f>
        <v>404</v>
      </c>
      <c r="E30" s="7">
        <f>E27/E21</f>
        <v>14.227789421042761</v>
      </c>
      <c r="F30" s="7">
        <f>F27/F22</f>
        <v>32.358610007407904</v>
      </c>
    </row>
    <row r="31" spans="1:14" s="12" customFormat="1">
      <c r="A31" s="12" t="s">
        <v>14</v>
      </c>
      <c r="B31" s="12" t="s">
        <v>11</v>
      </c>
      <c r="C31" s="12">
        <v>4569757</v>
      </c>
      <c r="D31" s="12">
        <v>93</v>
      </c>
      <c r="E31" s="12">
        <v>326952</v>
      </c>
      <c r="F31" s="12">
        <v>117490</v>
      </c>
      <c r="G31" s="13">
        <v>-97300000</v>
      </c>
      <c r="H31" s="13">
        <v>-59620000</v>
      </c>
      <c r="I31" s="12">
        <v>17</v>
      </c>
      <c r="J31" s="12">
        <v>439</v>
      </c>
      <c r="K31" s="12">
        <f t="shared" si="0"/>
        <v>268809.23529411765</v>
      </c>
      <c r="L31" s="14">
        <f t="shared" si="1"/>
        <v>54.29444185395085</v>
      </c>
      <c r="M31" s="15">
        <f t="shared" si="2"/>
        <v>0.9999962798897184</v>
      </c>
      <c r="N31" s="13">
        <v>-279000000</v>
      </c>
    </row>
    <row r="32" spans="1:14">
      <c r="A32" t="s">
        <v>14</v>
      </c>
      <c r="B32" t="s">
        <v>26</v>
      </c>
      <c r="C32">
        <v>4649925</v>
      </c>
      <c r="D32">
        <v>1</v>
      </c>
      <c r="E32">
        <v>4649925</v>
      </c>
      <c r="F32">
        <v>4649925</v>
      </c>
      <c r="G32" s="2">
        <v>-96550000</v>
      </c>
      <c r="H32" s="2">
        <v>-59010000</v>
      </c>
      <c r="I32">
        <v>73</v>
      </c>
      <c r="J32">
        <v>409</v>
      </c>
      <c r="K32" s="4">
        <f t="shared" si="0"/>
        <v>63697.602739726026</v>
      </c>
      <c r="L32" s="3">
        <f t="shared" si="1"/>
        <v>48.041230879632991</v>
      </c>
      <c r="M32" s="6">
        <f t="shared" si="2"/>
        <v>0.99998430082205625</v>
      </c>
      <c r="N32" s="2">
        <v>-285200000</v>
      </c>
    </row>
    <row r="33" spans="1:14">
      <c r="A33" t="s">
        <v>14</v>
      </c>
      <c r="B33" t="s">
        <v>38</v>
      </c>
      <c r="C33">
        <v>4682452</v>
      </c>
      <c r="D33">
        <v>139</v>
      </c>
      <c r="E33">
        <v>359252</v>
      </c>
      <c r="F33">
        <v>113852</v>
      </c>
      <c r="G33" s="2">
        <v>-97950000</v>
      </c>
      <c r="H33" s="2">
        <v>-60040000</v>
      </c>
      <c r="I33">
        <v>2008</v>
      </c>
      <c r="J33">
        <v>628</v>
      </c>
      <c r="K33" s="4">
        <f t="shared" si="0"/>
        <v>2331.898406374502</v>
      </c>
      <c r="L33" s="3">
        <f t="shared" si="1"/>
        <v>33.677096256272613</v>
      </c>
      <c r="M33" s="6">
        <f t="shared" si="2"/>
        <v>0.99957116485123609</v>
      </c>
      <c r="N33" s="2">
        <v>-302400000</v>
      </c>
    </row>
    <row r="34" spans="1:14" s="12" customFormat="1">
      <c r="A34" s="12" t="s">
        <v>14</v>
      </c>
      <c r="B34" s="12" t="s">
        <v>39</v>
      </c>
      <c r="C34" s="12">
        <v>4682345</v>
      </c>
      <c r="D34" s="12">
        <v>139</v>
      </c>
      <c r="E34" s="12">
        <v>359227</v>
      </c>
      <c r="F34" s="12">
        <v>113852</v>
      </c>
      <c r="G34" s="13">
        <v>-96790000</v>
      </c>
      <c r="H34" s="13">
        <v>-59310000</v>
      </c>
      <c r="I34" s="12">
        <v>28</v>
      </c>
      <c r="J34" s="12">
        <v>612</v>
      </c>
      <c r="K34" s="12">
        <f t="shared" si="0"/>
        <v>167226.60714285713</v>
      </c>
      <c r="L34" s="14">
        <f t="shared" si="1"/>
        <v>52.233053784618392</v>
      </c>
      <c r="M34" s="15">
        <f t="shared" si="2"/>
        <v>0.99999402009036076</v>
      </c>
      <c r="N34" s="13">
        <v>-279800000</v>
      </c>
    </row>
    <row r="35" spans="1:14">
      <c r="A35" t="s">
        <v>14</v>
      </c>
      <c r="B35" t="s">
        <v>37</v>
      </c>
      <c r="C35">
        <v>4595549</v>
      </c>
      <c r="D35">
        <v>173</v>
      </c>
      <c r="E35">
        <v>285684</v>
      </c>
      <c r="F35">
        <v>132605</v>
      </c>
      <c r="G35" s="2">
        <v>-97220000</v>
      </c>
      <c r="H35" s="2">
        <v>-59420000</v>
      </c>
      <c r="I35">
        <v>16</v>
      </c>
      <c r="J35">
        <v>518</v>
      </c>
      <c r="K35" s="4">
        <f t="shared" si="0"/>
        <v>287221.8125</v>
      </c>
      <c r="L35" s="3">
        <f t="shared" si="1"/>
        <v>54.582174184695361</v>
      </c>
      <c r="M35" s="6">
        <f t="shared" si="2"/>
        <v>0.99999651837027526</v>
      </c>
      <c r="N35" s="2">
        <v>-280800000</v>
      </c>
    </row>
    <row r="36" spans="1:14">
      <c r="A36" t="s">
        <v>14</v>
      </c>
      <c r="B36" t="s">
        <v>40</v>
      </c>
      <c r="C36">
        <v>4595559</v>
      </c>
      <c r="D36">
        <v>173</v>
      </c>
      <c r="E36">
        <v>285684</v>
      </c>
      <c r="F36">
        <v>132605</v>
      </c>
      <c r="G36" s="2">
        <v>-97220000</v>
      </c>
      <c r="H36" s="2">
        <v>-59420000</v>
      </c>
      <c r="I36">
        <v>21</v>
      </c>
      <c r="J36">
        <v>512</v>
      </c>
      <c r="K36" s="4">
        <f t="shared" si="0"/>
        <v>218836.14285714287</v>
      </c>
      <c r="L36" s="3">
        <f t="shared" si="1"/>
        <v>53.401190514233747</v>
      </c>
      <c r="M36" s="6">
        <f t="shared" si="2"/>
        <v>0.99999543037092986</v>
      </c>
      <c r="N36" s="2">
        <v>-280700000</v>
      </c>
    </row>
    <row r="37" spans="1:14">
      <c r="A37" t="s">
        <v>14</v>
      </c>
      <c r="B37" t="s">
        <v>27</v>
      </c>
      <c r="C37">
        <v>4647495</v>
      </c>
      <c r="D37">
        <v>2</v>
      </c>
      <c r="E37">
        <v>2367263</v>
      </c>
      <c r="F37">
        <v>2367263</v>
      </c>
      <c r="G37" s="2">
        <v>-96470000</v>
      </c>
      <c r="H37" s="2">
        <v>-58970000</v>
      </c>
      <c r="I37">
        <v>30</v>
      </c>
      <c r="J37">
        <v>436</v>
      </c>
      <c r="K37" s="4">
        <f t="shared" si="0"/>
        <v>154916.5</v>
      </c>
      <c r="L37" s="3">
        <f t="shared" si="1"/>
        <v>51.90097676489507</v>
      </c>
      <c r="M37" s="6">
        <f t="shared" si="2"/>
        <v>0.99999354490967718</v>
      </c>
      <c r="N37" s="2">
        <v>-281000000</v>
      </c>
    </row>
    <row r="38" spans="1:14">
      <c r="A38" t="s">
        <v>14</v>
      </c>
      <c r="B38" t="s">
        <v>28</v>
      </c>
      <c r="C38">
        <v>4658252</v>
      </c>
      <c r="D38">
        <v>1</v>
      </c>
      <c r="E38">
        <v>4658252</v>
      </c>
      <c r="F38">
        <v>4658252</v>
      </c>
      <c r="G38" s="2">
        <v>-96680000</v>
      </c>
      <c r="H38" s="2">
        <v>-59100000</v>
      </c>
      <c r="I38">
        <v>126</v>
      </c>
      <c r="J38">
        <v>434</v>
      </c>
      <c r="K38" s="4">
        <f t="shared" si="0"/>
        <v>36970.253968253972</v>
      </c>
      <c r="L38" s="3">
        <f t="shared" si="1"/>
        <v>45.678524339821529</v>
      </c>
      <c r="M38" s="6">
        <f t="shared" si="2"/>
        <v>0.99997295122719854</v>
      </c>
      <c r="N38" s="2">
        <v>-295500000</v>
      </c>
    </row>
    <row r="39" spans="1:14">
      <c r="A39" t="s">
        <v>14</v>
      </c>
      <c r="B39" t="s">
        <v>29</v>
      </c>
      <c r="C39">
        <v>4658097</v>
      </c>
      <c r="D39">
        <v>1</v>
      </c>
      <c r="E39">
        <v>4658097</v>
      </c>
      <c r="F39">
        <v>4658097</v>
      </c>
      <c r="G39" s="2">
        <v>-96430000</v>
      </c>
      <c r="H39" s="2">
        <v>-58950000</v>
      </c>
      <c r="I39">
        <v>12</v>
      </c>
      <c r="J39">
        <v>391</v>
      </c>
      <c r="K39" s="4">
        <f t="shared" si="0"/>
        <v>388174.75</v>
      </c>
      <c r="L39" s="3">
        <f t="shared" si="1"/>
        <v>55.890272819737341</v>
      </c>
      <c r="M39" s="6">
        <f t="shared" si="2"/>
        <v>0.99999742384068002</v>
      </c>
      <c r="N39" s="2">
        <v>-281100000</v>
      </c>
    </row>
    <row r="40" spans="1:14">
      <c r="A40" t="s">
        <v>14</v>
      </c>
      <c r="B40" t="s">
        <v>23</v>
      </c>
      <c r="C40">
        <v>4649004</v>
      </c>
      <c r="D40">
        <v>1</v>
      </c>
      <c r="E40">
        <v>4649004</v>
      </c>
      <c r="F40">
        <v>4649004</v>
      </c>
      <c r="G40" s="2">
        <v>-96420000</v>
      </c>
      <c r="H40" s="2">
        <v>-58940000</v>
      </c>
      <c r="I40">
        <v>3</v>
      </c>
      <c r="J40">
        <v>420</v>
      </c>
      <c r="K40" s="4">
        <f t="shared" si="0"/>
        <v>1549668</v>
      </c>
      <c r="L40" s="3">
        <f t="shared" si="1"/>
        <v>61.902386651302734</v>
      </c>
      <c r="M40" s="6">
        <f t="shared" si="2"/>
        <v>0.99999935470049073</v>
      </c>
      <c r="N40" s="2">
        <v>-280200000</v>
      </c>
    </row>
    <row r="41" spans="1:14">
      <c r="A41" t="s">
        <v>14</v>
      </c>
      <c r="B41" t="s">
        <v>24</v>
      </c>
      <c r="C41">
        <v>4653267</v>
      </c>
      <c r="D41">
        <v>1</v>
      </c>
      <c r="E41">
        <v>4653267</v>
      </c>
      <c r="F41">
        <v>4653267</v>
      </c>
      <c r="G41" s="2">
        <v>-96410000</v>
      </c>
      <c r="H41" s="2">
        <v>-58940000</v>
      </c>
      <c r="I41">
        <v>3</v>
      </c>
      <c r="J41">
        <v>391</v>
      </c>
      <c r="K41" s="4">
        <f t="shared" si="0"/>
        <v>1551089</v>
      </c>
      <c r="L41" s="3">
        <f t="shared" si="1"/>
        <v>61.906367179296296</v>
      </c>
      <c r="M41" s="6">
        <f t="shared" si="2"/>
        <v>0.99999935529166928</v>
      </c>
      <c r="N41" s="2">
        <v>-280200000</v>
      </c>
    </row>
    <row r="42" spans="1:14">
      <c r="A42" t="s">
        <v>14</v>
      </c>
      <c r="B42" t="s">
        <v>25</v>
      </c>
      <c r="C42">
        <v>4647253</v>
      </c>
      <c r="D42">
        <v>2</v>
      </c>
      <c r="E42">
        <v>2367319</v>
      </c>
      <c r="F42">
        <v>2367319</v>
      </c>
      <c r="G42" s="2">
        <v>-96420000</v>
      </c>
      <c r="H42" s="2">
        <v>-58940000</v>
      </c>
      <c r="I42">
        <v>3</v>
      </c>
      <c r="J42">
        <v>436</v>
      </c>
      <c r="K42" s="4">
        <f t="shared" si="0"/>
        <v>1549084.3333333333</v>
      </c>
      <c r="L42" s="3">
        <f t="shared" si="1"/>
        <v>61.900750617258488</v>
      </c>
      <c r="M42" s="6">
        <f t="shared" si="2"/>
        <v>0.99999935445735366</v>
      </c>
      <c r="N42" s="2">
        <v>-279800000</v>
      </c>
    </row>
    <row r="43" spans="1:14" s="12" customFormat="1">
      <c r="A43" s="12" t="s">
        <v>14</v>
      </c>
      <c r="B43" s="12" t="s">
        <v>41</v>
      </c>
      <c r="C43" s="12">
        <v>4653486</v>
      </c>
      <c r="D43" s="12">
        <v>1</v>
      </c>
      <c r="E43" s="12">
        <v>4653486</v>
      </c>
      <c r="F43" s="12">
        <v>4653486</v>
      </c>
      <c r="G43" s="13">
        <v>-96410000</v>
      </c>
      <c r="H43" s="13">
        <v>-58940000</v>
      </c>
      <c r="I43" s="12">
        <v>3</v>
      </c>
      <c r="J43" s="12">
        <v>380</v>
      </c>
      <c r="K43" s="12">
        <f>IF(I43=0, C43, C43/I43)</f>
        <v>1551162</v>
      </c>
      <c r="L43" s="14">
        <f>LOG10(K43)*10</f>
        <v>61.906571569574098</v>
      </c>
      <c r="M43" s="15">
        <f>1-10^(-L43/10)</f>
        <v>0.99999935532201023</v>
      </c>
      <c r="N43" s="13">
        <v>-280200000</v>
      </c>
    </row>
    <row r="44" spans="1:14">
      <c r="A44" t="s">
        <v>14</v>
      </c>
      <c r="B44" t="s">
        <v>12</v>
      </c>
      <c r="C44">
        <v>4639675</v>
      </c>
      <c r="D44">
        <v>1</v>
      </c>
      <c r="E44">
        <v>4639675</v>
      </c>
      <c r="F44">
        <v>4639675</v>
      </c>
      <c r="G44" s="2">
        <v>-96460000</v>
      </c>
      <c r="H44" s="2">
        <v>-58970000</v>
      </c>
      <c r="I44">
        <v>4</v>
      </c>
      <c r="J44">
        <v>377</v>
      </c>
      <c r="K44" s="4">
        <f t="shared" si="0"/>
        <v>1159918.75</v>
      </c>
      <c r="L44" s="3">
        <f t="shared" si="1"/>
        <v>60.644275688282136</v>
      </c>
      <c r="M44" s="6">
        <f t="shared" si="2"/>
        <v>0.99999913787064831</v>
      </c>
      <c r="N44" s="2">
        <v>-279800000</v>
      </c>
    </row>
    <row r="45" spans="1:14" s="12" customFormat="1">
      <c r="C45" t="s">
        <v>45</v>
      </c>
      <c r="D45">
        <f>D31-D43</f>
        <v>92</v>
      </c>
      <c r="E45">
        <f>E43/E31</f>
        <v>14.232933274609117</v>
      </c>
      <c r="F45">
        <f>F43/F31</f>
        <v>39.607507021874206</v>
      </c>
      <c r="G45" s="13"/>
      <c r="H45" s="13"/>
      <c r="J45" t="s">
        <v>46</v>
      </c>
      <c r="L45" s="14">
        <f>L43-L39</f>
        <v>6.0162987498367571</v>
      </c>
      <c r="M45" s="15">
        <f t="shared" si="2"/>
        <v>0.74975228248242254</v>
      </c>
      <c r="N45" s="13"/>
    </row>
    <row r="46" spans="1:14" s="12" customFormat="1">
      <c r="C46" t="s">
        <v>44</v>
      </c>
      <c r="D46">
        <f>D34-D43</f>
        <v>138</v>
      </c>
      <c r="E46">
        <f>E43/E34</f>
        <v>12.954165471971761</v>
      </c>
      <c r="F46">
        <f>F43/F34</f>
        <v>40.8731159751256</v>
      </c>
      <c r="G46" s="13"/>
      <c r="H46" s="13"/>
      <c r="L46" s="14"/>
      <c r="M46" s="15"/>
      <c r="N46" s="13"/>
    </row>
    <row r="47" spans="1:14" s="16" customFormat="1">
      <c r="A47" s="16" t="s">
        <v>15</v>
      </c>
      <c r="B47" s="16" t="s">
        <v>11</v>
      </c>
      <c r="C47" s="16">
        <v>1655657</v>
      </c>
      <c r="D47" s="16">
        <v>326</v>
      </c>
      <c r="E47" s="16">
        <v>33039</v>
      </c>
      <c r="F47" s="16">
        <v>7316</v>
      </c>
      <c r="G47" s="17">
        <v>-13310000</v>
      </c>
      <c r="H47" s="17">
        <v>-6591000</v>
      </c>
      <c r="I47" s="16">
        <v>28</v>
      </c>
      <c r="J47" s="16">
        <v>894</v>
      </c>
      <c r="K47" s="16">
        <f t="shared" ref="K47:K52" si="3">IF(I47=0, C47, C47/I47)</f>
        <v>59130.607142857145</v>
      </c>
      <c r="L47" s="18">
        <f t="shared" si="1"/>
        <v>47.718123382826995</v>
      </c>
      <c r="M47" s="19">
        <f t="shared" si="2"/>
        <v>0.99998308828459037</v>
      </c>
      <c r="N47" s="17">
        <v>-64490000</v>
      </c>
    </row>
    <row r="48" spans="1:14" s="7" customFormat="1">
      <c r="A48" s="7" t="s">
        <v>15</v>
      </c>
      <c r="B48" s="7" t="s">
        <v>26</v>
      </c>
      <c r="C48" s="7">
        <v>1869617</v>
      </c>
      <c r="D48" s="7">
        <v>15</v>
      </c>
      <c r="E48" s="7">
        <v>509816</v>
      </c>
      <c r="F48" s="7">
        <v>202265</v>
      </c>
      <c r="G48" s="8">
        <v>-13300000</v>
      </c>
      <c r="H48" s="8">
        <v>-5941000</v>
      </c>
      <c r="I48" s="7">
        <v>49</v>
      </c>
      <c r="J48" s="7">
        <v>1025</v>
      </c>
      <c r="K48" s="9">
        <f t="shared" si="3"/>
        <v>38155.448979591834</v>
      </c>
      <c r="L48" s="10">
        <f>LOG10(K48)*10</f>
        <v>45.815565683140576</v>
      </c>
      <c r="M48" s="11">
        <f>1-10^(-L48/10)</f>
        <v>0.999973791423591</v>
      </c>
      <c r="N48" s="8">
        <v>-65370000</v>
      </c>
    </row>
    <row r="49" spans="1:14" s="7" customFormat="1">
      <c r="A49" s="7" t="s">
        <v>15</v>
      </c>
      <c r="B49" s="7" t="s">
        <v>37</v>
      </c>
      <c r="C49" s="7">
        <v>1825374</v>
      </c>
      <c r="D49" s="7">
        <v>130</v>
      </c>
      <c r="E49" s="7">
        <v>87866</v>
      </c>
      <c r="F49" s="7">
        <v>24065</v>
      </c>
      <c r="G49" s="8">
        <v>-13300000</v>
      </c>
      <c r="H49" s="8">
        <v>-5894000</v>
      </c>
      <c r="I49" s="7">
        <v>0</v>
      </c>
      <c r="J49" s="7">
        <v>998</v>
      </c>
      <c r="K49" s="9">
        <f t="shared" si="3"/>
        <v>1825374</v>
      </c>
      <c r="L49" s="10">
        <f t="shared" si="1"/>
        <v>62.613518602968163</v>
      </c>
      <c r="M49" s="11">
        <f t="shared" si="2"/>
        <v>0.99999945216706276</v>
      </c>
      <c r="N49" s="8">
        <v>-65220000</v>
      </c>
    </row>
    <row r="50" spans="1:14" s="16" customFormat="1">
      <c r="A50" s="16" t="s">
        <v>15</v>
      </c>
      <c r="B50" s="16" t="s">
        <v>40</v>
      </c>
      <c r="C50" s="16">
        <v>1825374</v>
      </c>
      <c r="D50" s="16">
        <v>130</v>
      </c>
      <c r="E50" s="16">
        <v>87866</v>
      </c>
      <c r="F50" s="16">
        <v>24065</v>
      </c>
      <c r="G50" s="17">
        <v>-13300000</v>
      </c>
      <c r="H50" s="17">
        <v>-5894000</v>
      </c>
      <c r="I50" s="16">
        <v>0</v>
      </c>
      <c r="J50" s="16">
        <v>1000</v>
      </c>
      <c r="K50" s="16">
        <f t="shared" si="3"/>
        <v>1825374</v>
      </c>
      <c r="L50" s="18">
        <f t="shared" si="1"/>
        <v>62.613518602968163</v>
      </c>
      <c r="M50" s="19">
        <f t="shared" si="2"/>
        <v>0.99999945216706276</v>
      </c>
      <c r="N50" s="17">
        <v>-65220000</v>
      </c>
    </row>
    <row r="51" spans="1:14" s="7" customFormat="1">
      <c r="A51" s="7" t="s">
        <v>15</v>
      </c>
      <c r="B51" s="7" t="s">
        <v>38</v>
      </c>
      <c r="C51" s="7">
        <v>1855425</v>
      </c>
      <c r="D51" s="7">
        <v>124</v>
      </c>
      <c r="E51" s="7">
        <v>88164</v>
      </c>
      <c r="F51" s="7">
        <v>24339</v>
      </c>
      <c r="G51" s="8">
        <v>-13300000</v>
      </c>
      <c r="H51" s="8">
        <v>-5828000</v>
      </c>
      <c r="I51" s="7">
        <v>191</v>
      </c>
      <c r="J51" s="7">
        <v>1000</v>
      </c>
      <c r="K51" s="9">
        <f t="shared" si="3"/>
        <v>9714.267015706806</v>
      </c>
      <c r="L51" s="10">
        <f t="shared" si="1"/>
        <v>39.874100367378297</v>
      </c>
      <c r="M51" s="11">
        <f t="shared" si="2"/>
        <v>0.99989705862538236</v>
      </c>
      <c r="N51" s="8">
        <v>-65330000</v>
      </c>
    </row>
    <row r="52" spans="1:14" s="7" customFormat="1">
      <c r="A52" s="7" t="s">
        <v>15</v>
      </c>
      <c r="B52" s="7" t="s">
        <v>39</v>
      </c>
      <c r="C52" s="7">
        <v>1855425</v>
      </c>
      <c r="D52" s="7">
        <v>124</v>
      </c>
      <c r="E52" s="7">
        <v>88164</v>
      </c>
      <c r="F52" s="7">
        <v>24339</v>
      </c>
      <c r="G52" s="8">
        <v>-13300000</v>
      </c>
      <c r="H52" s="8">
        <v>-5828000</v>
      </c>
      <c r="I52" s="7">
        <v>184</v>
      </c>
      <c r="J52" s="7">
        <v>1000</v>
      </c>
      <c r="K52" s="9">
        <f t="shared" si="3"/>
        <v>10083.83152173913</v>
      </c>
      <c r="L52" s="10">
        <f t="shared" si="1"/>
        <v>40.036255809760206</v>
      </c>
      <c r="M52" s="11">
        <f t="shared" si="2"/>
        <v>0.99990083134591801</v>
      </c>
      <c r="N52" s="8">
        <v>-65330000</v>
      </c>
    </row>
    <row r="53" spans="1:14" s="7" customFormat="1">
      <c r="A53" s="7" t="s">
        <v>15</v>
      </c>
      <c r="B53" s="7" t="s">
        <v>27</v>
      </c>
      <c r="C53" s="7">
        <v>1881554</v>
      </c>
      <c r="D53" s="7">
        <v>10</v>
      </c>
      <c r="E53" s="7">
        <v>756454</v>
      </c>
      <c r="F53" s="7">
        <v>357519</v>
      </c>
      <c r="G53" s="8">
        <v>-13300000</v>
      </c>
      <c r="H53" s="8">
        <v>-5811000</v>
      </c>
      <c r="I53" s="7">
        <v>8</v>
      </c>
      <c r="J53" s="7">
        <v>1044</v>
      </c>
      <c r="K53" s="9">
        <f t="shared" si="0"/>
        <v>235194.25</v>
      </c>
      <c r="L53" s="10">
        <f t="shared" si="1"/>
        <v>53.714266999559882</v>
      </c>
      <c r="M53" s="11">
        <f t="shared" si="2"/>
        <v>0.99999574819537462</v>
      </c>
      <c r="N53" s="8">
        <v>-65400000</v>
      </c>
    </row>
    <row r="54" spans="1:14" s="7" customFormat="1">
      <c r="A54" s="7" t="s">
        <v>15</v>
      </c>
      <c r="B54" s="7" t="s">
        <v>29</v>
      </c>
      <c r="C54" s="7">
        <v>1834411</v>
      </c>
      <c r="D54" s="7">
        <v>8</v>
      </c>
      <c r="E54" s="7">
        <v>572489</v>
      </c>
      <c r="F54" s="7">
        <v>401766</v>
      </c>
      <c r="G54" s="8">
        <v>-13310000</v>
      </c>
      <c r="H54" s="8">
        <v>-6009000</v>
      </c>
      <c r="I54" s="7">
        <v>38</v>
      </c>
      <c r="J54" s="7">
        <v>1013</v>
      </c>
      <c r="K54" s="9">
        <f t="shared" si="0"/>
        <v>48273.973684210527</v>
      </c>
      <c r="L54" s="10">
        <f t="shared" si="1"/>
        <v>46.837130493489539</v>
      </c>
      <c r="M54" s="11">
        <f t="shared" si="2"/>
        <v>0.9999792849039828</v>
      </c>
      <c r="N54" s="8">
        <v>-65220000</v>
      </c>
    </row>
    <row r="55" spans="1:14" s="7" customFormat="1">
      <c r="A55" s="7" t="s">
        <v>15</v>
      </c>
      <c r="B55" s="7" t="s">
        <v>43</v>
      </c>
      <c r="C55" s="7">
        <v>1883423</v>
      </c>
      <c r="D55" s="7">
        <v>3</v>
      </c>
      <c r="E55" s="7">
        <v>902831</v>
      </c>
      <c r="F55" s="7">
        <v>575573</v>
      </c>
      <c r="G55" s="8">
        <v>-13300000</v>
      </c>
      <c r="H55" s="8">
        <v>-5811000</v>
      </c>
      <c r="I55" s="7">
        <v>17</v>
      </c>
      <c r="J55" s="7">
        <v>1031</v>
      </c>
      <c r="K55" s="9">
        <f t="shared" si="0"/>
        <v>110789.58823529411</v>
      </c>
      <c r="L55" s="10">
        <f t="shared" si="1"/>
        <v>50.444989482586102</v>
      </c>
      <c r="M55" s="11">
        <f t="shared" si="2"/>
        <v>0.9999909738810665</v>
      </c>
      <c r="N55" s="8">
        <v>-65410000</v>
      </c>
    </row>
    <row r="56" spans="1:14" s="7" customFormat="1">
      <c r="A56" s="7" t="s">
        <v>15</v>
      </c>
      <c r="B56" s="7" t="s">
        <v>23</v>
      </c>
      <c r="C56" s="7">
        <v>1863947</v>
      </c>
      <c r="D56" s="7">
        <v>15</v>
      </c>
      <c r="E56" s="7">
        <v>508939</v>
      </c>
      <c r="F56" s="7">
        <v>201203</v>
      </c>
      <c r="G56" s="8">
        <v>-13300000</v>
      </c>
      <c r="H56" s="8">
        <v>-5907000</v>
      </c>
      <c r="I56" s="7">
        <v>0</v>
      </c>
      <c r="J56" s="7">
        <v>1032</v>
      </c>
      <c r="K56" s="9">
        <f>IF(I56=0, C56, C56/I56)</f>
        <v>1863947</v>
      </c>
      <c r="L56" s="10">
        <f>LOG10(K56)*10</f>
        <v>62.704335593405041</v>
      </c>
      <c r="M56" s="11">
        <f>1-10^(-L56/10)</f>
        <v>0.99999946350405888</v>
      </c>
      <c r="N56" s="8">
        <v>-65330000</v>
      </c>
    </row>
    <row r="57" spans="1:14" s="7" customFormat="1">
      <c r="A57" s="7" t="s">
        <v>15</v>
      </c>
      <c r="B57" s="7" t="s">
        <v>25</v>
      </c>
      <c r="C57" s="7">
        <v>1879071</v>
      </c>
      <c r="D57" s="7">
        <v>10</v>
      </c>
      <c r="E57" s="7">
        <v>755921</v>
      </c>
      <c r="F57" s="7">
        <v>357518</v>
      </c>
      <c r="G57" s="8">
        <v>-13300000</v>
      </c>
      <c r="H57" s="8">
        <v>-5808000</v>
      </c>
      <c r="I57" s="7">
        <v>0</v>
      </c>
      <c r="J57" s="7">
        <v>1047</v>
      </c>
      <c r="K57" s="9">
        <f t="shared" si="0"/>
        <v>1879071</v>
      </c>
      <c r="L57" s="10">
        <f t="shared" si="1"/>
        <v>62.739431900662865</v>
      </c>
      <c r="M57" s="11">
        <f t="shared" si="2"/>
        <v>0.99999946782213123</v>
      </c>
      <c r="N57" s="8">
        <v>-65390000</v>
      </c>
    </row>
    <row r="58" spans="1:14" s="7" customFormat="1">
      <c r="A58" s="7" t="s">
        <v>15</v>
      </c>
      <c r="B58" s="7" t="s">
        <v>41</v>
      </c>
      <c r="C58" s="7">
        <v>1828135</v>
      </c>
      <c r="D58" s="7">
        <v>8</v>
      </c>
      <c r="E58" s="7">
        <v>571459</v>
      </c>
      <c r="F58" s="7">
        <v>401731</v>
      </c>
      <c r="G58" s="8">
        <v>-13300000</v>
      </c>
      <c r="H58" s="8">
        <v>-5991000</v>
      </c>
      <c r="I58" s="7">
        <v>0</v>
      </c>
      <c r="J58" s="7">
        <v>1027</v>
      </c>
      <c r="K58" s="9">
        <f t="shared" si="0"/>
        <v>1828135</v>
      </c>
      <c r="L58" s="10">
        <f t="shared" si="1"/>
        <v>62.620082633837121</v>
      </c>
      <c r="M58" s="11">
        <f t="shared" si="2"/>
        <v>0.99999945299444515</v>
      </c>
      <c r="N58" s="8">
        <v>-65170000</v>
      </c>
    </row>
    <row r="59" spans="1:14" s="16" customFormat="1">
      <c r="A59" s="16" t="s">
        <v>15</v>
      </c>
      <c r="B59" s="16" t="s">
        <v>42</v>
      </c>
      <c r="C59" s="16">
        <v>1877407</v>
      </c>
      <c r="D59" s="16">
        <v>3</v>
      </c>
      <c r="E59" s="16">
        <v>899925</v>
      </c>
      <c r="F59" s="16">
        <v>573021</v>
      </c>
      <c r="G59" s="17">
        <v>-13300000</v>
      </c>
      <c r="H59" s="17">
        <v>-5805000</v>
      </c>
      <c r="I59" s="16">
        <v>0</v>
      </c>
      <c r="J59" s="16">
        <v>1035</v>
      </c>
      <c r="K59" s="16">
        <f t="shared" si="0"/>
        <v>1877407</v>
      </c>
      <c r="L59" s="18">
        <f t="shared" si="1"/>
        <v>62.735584328201881</v>
      </c>
      <c r="M59" s="19">
        <f t="shared" si="2"/>
        <v>0.99999946735044665</v>
      </c>
      <c r="N59" s="17">
        <v>-65380000</v>
      </c>
    </row>
    <row r="60" spans="1:14" s="7" customFormat="1">
      <c r="A60" s="7" t="s">
        <v>15</v>
      </c>
      <c r="B60" s="7" t="s">
        <v>12</v>
      </c>
      <c r="C60" s="7">
        <v>1895727</v>
      </c>
      <c r="D60" s="7">
        <v>1</v>
      </c>
      <c r="E60" s="7">
        <v>1895727</v>
      </c>
      <c r="F60" s="7">
        <v>1895727</v>
      </c>
      <c r="G60" s="8">
        <v>-13300000</v>
      </c>
      <c r="H60" s="8">
        <v>-5832000</v>
      </c>
      <c r="I60" s="7">
        <v>113</v>
      </c>
      <c r="J60" s="7">
        <v>1030</v>
      </c>
      <c r="K60" s="9">
        <f t="shared" si="0"/>
        <v>16776.345132743361</v>
      </c>
      <c r="L60" s="10">
        <f t="shared" si="1"/>
        <v>42.246973521082261</v>
      </c>
      <c r="M60" s="11">
        <f t="shared" si="2"/>
        <v>0.99994039226112197</v>
      </c>
      <c r="N60" s="8">
        <v>-65460000</v>
      </c>
    </row>
    <row r="61" spans="1:14" s="7" customFormat="1">
      <c r="C61" s="7" t="s">
        <v>45</v>
      </c>
      <c r="D61" s="7">
        <f>D47-D59</f>
        <v>323</v>
      </c>
      <c r="E61" s="7">
        <f>E59/E47</f>
        <v>27.238263869971853</v>
      </c>
      <c r="F61" s="7">
        <f>F59/F47</f>
        <v>78.324357572443958</v>
      </c>
      <c r="G61" s="8"/>
      <c r="H61" s="8"/>
      <c r="J61" s="7" t="s">
        <v>46</v>
      </c>
      <c r="K61" s="9"/>
      <c r="L61" s="10">
        <f>L59-L55</f>
        <v>12.290594845615779</v>
      </c>
      <c r="M61" s="11">
        <f t="shared" si="2"/>
        <v>0.94098797531100387</v>
      </c>
      <c r="N61" s="8"/>
    </row>
    <row r="62" spans="1:14" s="7" customFormat="1">
      <c r="C62" s="7" t="s">
        <v>44</v>
      </c>
      <c r="D62" s="7">
        <f>D50-D59</f>
        <v>127</v>
      </c>
      <c r="E62" s="7">
        <f>E59/E50</f>
        <v>10.242016252020122</v>
      </c>
      <c r="F62" s="7">
        <f>F59/F50</f>
        <v>23.811385830043633</v>
      </c>
      <c r="G62" s="8"/>
      <c r="H62" s="8"/>
      <c r="K62" s="9"/>
      <c r="L62" s="10"/>
      <c r="M62" s="11"/>
      <c r="N62" s="8"/>
    </row>
    <row r="63" spans="1:14">
      <c r="A63" t="s">
        <v>16</v>
      </c>
      <c r="B63" t="s">
        <v>38</v>
      </c>
      <c r="C63">
        <v>2721965</v>
      </c>
      <c r="D63">
        <v>89</v>
      </c>
      <c r="E63">
        <v>296587</v>
      </c>
      <c r="F63">
        <v>84094</v>
      </c>
      <c r="G63" s="2">
        <v>-33310000</v>
      </c>
      <c r="H63" s="2">
        <v>-28100000</v>
      </c>
      <c r="I63">
        <v>372</v>
      </c>
      <c r="J63">
        <v>1192</v>
      </c>
      <c r="K63" s="4">
        <f t="shared" si="0"/>
        <v>7317.1102150537636</v>
      </c>
      <c r="L63" s="3">
        <f t="shared" si="1"/>
        <v>38.643395967074639</v>
      </c>
      <c r="M63" s="6">
        <f t="shared" si="2"/>
        <v>0.99986333402523542</v>
      </c>
      <c r="N63" s="2">
        <v>-196600000</v>
      </c>
    </row>
    <row r="64" spans="1:14" s="12" customFormat="1">
      <c r="A64" s="12" t="s">
        <v>16</v>
      </c>
      <c r="B64" s="12" t="s">
        <v>39</v>
      </c>
      <c r="C64" s="12">
        <v>2721965</v>
      </c>
      <c r="D64" s="12">
        <v>89</v>
      </c>
      <c r="E64" s="12">
        <v>296584</v>
      </c>
      <c r="F64" s="12">
        <v>84094</v>
      </c>
      <c r="G64" s="13">
        <v>-33250000</v>
      </c>
      <c r="H64" s="13">
        <v>-28050000</v>
      </c>
      <c r="I64" s="12">
        <v>47</v>
      </c>
      <c r="J64" s="12">
        <v>1187</v>
      </c>
      <c r="K64" s="12">
        <f t="shared" si="0"/>
        <v>57914.148936170212</v>
      </c>
      <c r="L64" s="14">
        <f t="shared" si="1"/>
        <v>47.627846786536445</v>
      </c>
      <c r="M64" s="15">
        <f t="shared" si="2"/>
        <v>0.9999827330623281</v>
      </c>
      <c r="N64" s="13">
        <v>-196600000</v>
      </c>
    </row>
    <row r="65" spans="1:14">
      <c r="A65" t="s">
        <v>16</v>
      </c>
      <c r="B65" t="s">
        <v>37</v>
      </c>
      <c r="C65">
        <v>2670654</v>
      </c>
      <c r="D65">
        <v>141</v>
      </c>
      <c r="E65">
        <v>291377</v>
      </c>
      <c r="F65">
        <v>96824</v>
      </c>
      <c r="G65" s="2">
        <v>-33280000</v>
      </c>
      <c r="H65" s="2">
        <v>-27950000</v>
      </c>
      <c r="I65">
        <v>20</v>
      </c>
      <c r="J65">
        <v>1196</v>
      </c>
      <c r="K65" s="4">
        <f t="shared" si="0"/>
        <v>133532.70000000001</v>
      </c>
      <c r="L65" s="3">
        <f t="shared" si="1"/>
        <v>51.255876304239351</v>
      </c>
      <c r="M65" s="6">
        <f t="shared" si="2"/>
        <v>0.99999251119763177</v>
      </c>
      <c r="N65" s="2">
        <v>-196400000</v>
      </c>
    </row>
    <row r="66" spans="1:14" s="4" customFormat="1">
      <c r="A66" s="4" t="s">
        <v>16</v>
      </c>
      <c r="B66" s="4" t="s">
        <v>40</v>
      </c>
      <c r="C66" s="4">
        <v>2670656</v>
      </c>
      <c r="D66" s="4">
        <v>141</v>
      </c>
      <c r="E66" s="4">
        <v>291377</v>
      </c>
      <c r="F66" s="4">
        <v>96824</v>
      </c>
      <c r="G66" s="20">
        <v>-33280000</v>
      </c>
      <c r="H66" s="20">
        <v>-27950000</v>
      </c>
      <c r="I66" s="4">
        <v>20</v>
      </c>
      <c r="J66" s="4">
        <v>1197</v>
      </c>
      <c r="K66" s="4">
        <f t="shared" si="0"/>
        <v>133532.79999999999</v>
      </c>
      <c r="L66" s="21">
        <f t="shared" si="1"/>
        <v>51.255879556583679</v>
      </c>
      <c r="M66" s="22">
        <f t="shared" si="2"/>
        <v>0.99999251120323995</v>
      </c>
      <c r="N66" s="20">
        <v>-196400000</v>
      </c>
    </row>
    <row r="67" spans="1:14">
      <c r="A67" t="s">
        <v>16</v>
      </c>
      <c r="B67" t="s">
        <v>27</v>
      </c>
      <c r="C67">
        <v>2714388</v>
      </c>
      <c r="D67">
        <v>1</v>
      </c>
      <c r="E67">
        <v>2714388</v>
      </c>
      <c r="F67">
        <v>2714388</v>
      </c>
      <c r="G67" s="2">
        <v>-33140000</v>
      </c>
      <c r="H67" s="2">
        <v>-27940000</v>
      </c>
      <c r="I67">
        <v>9</v>
      </c>
      <c r="J67">
        <v>1048</v>
      </c>
      <c r="K67" s="4">
        <f t="shared" si="0"/>
        <v>301598.66666666669</v>
      </c>
      <c r="L67" s="3">
        <f t="shared" si="1"/>
        <v>54.794294172355713</v>
      </c>
      <c r="M67" s="6">
        <f t="shared" si="2"/>
        <v>0.99999668433547451</v>
      </c>
      <c r="N67" s="2">
        <v>-196600000</v>
      </c>
    </row>
    <row r="68" spans="1:14">
      <c r="A68" t="s">
        <v>16</v>
      </c>
      <c r="B68" t="s">
        <v>28</v>
      </c>
      <c r="C68">
        <v>2744243</v>
      </c>
      <c r="D68">
        <v>2</v>
      </c>
      <c r="E68">
        <v>2690006</v>
      </c>
      <c r="F68">
        <v>2690006</v>
      </c>
      <c r="G68" s="2">
        <v>-33110000</v>
      </c>
      <c r="H68" s="2">
        <v>-27880000</v>
      </c>
      <c r="I68">
        <v>34</v>
      </c>
      <c r="J68">
        <v>1061</v>
      </c>
      <c r="K68" s="4">
        <f t="shared" si="0"/>
        <v>80713.029411764699</v>
      </c>
      <c r="L68" s="3">
        <f t="shared" si="1"/>
        <v>49.069436480414822</v>
      </c>
      <c r="M68" s="6">
        <f t="shared" si="2"/>
        <v>0.99998761042662765</v>
      </c>
      <c r="N68" s="2">
        <v>-196800000</v>
      </c>
    </row>
    <row r="69" spans="1:14">
      <c r="A69" t="s">
        <v>16</v>
      </c>
      <c r="B69" t="s">
        <v>29</v>
      </c>
      <c r="C69">
        <v>2738709</v>
      </c>
      <c r="D69">
        <v>1</v>
      </c>
      <c r="E69">
        <v>2738709</v>
      </c>
      <c r="F69">
        <v>2738709</v>
      </c>
      <c r="G69" s="2">
        <v>-33090000</v>
      </c>
      <c r="H69" s="2">
        <v>-27870000</v>
      </c>
      <c r="I69">
        <v>5</v>
      </c>
      <c r="J69">
        <v>1013</v>
      </c>
      <c r="K69" s="4">
        <f t="shared" si="0"/>
        <v>547741.80000000005</v>
      </c>
      <c r="L69" s="3">
        <f t="shared" si="1"/>
        <v>57.385758846509844</v>
      </c>
      <c r="M69" s="6">
        <f t="shared" si="2"/>
        <v>0.999998174322281</v>
      </c>
      <c r="N69" s="2">
        <v>-196800000</v>
      </c>
    </row>
    <row r="70" spans="1:14">
      <c r="A70" t="s">
        <v>16</v>
      </c>
      <c r="B70" t="s">
        <v>25</v>
      </c>
      <c r="C70">
        <v>2712467</v>
      </c>
      <c r="D70">
        <v>1</v>
      </c>
      <c r="E70">
        <v>2712467</v>
      </c>
      <c r="F70">
        <v>2712467</v>
      </c>
      <c r="G70" s="2">
        <v>-33130000</v>
      </c>
      <c r="H70" s="2">
        <v>-27930000</v>
      </c>
      <c r="I70">
        <v>0</v>
      </c>
      <c r="J70">
        <v>1022</v>
      </c>
      <c r="K70" s="4">
        <f t="shared" si="0"/>
        <v>2712467</v>
      </c>
      <c r="L70" s="3">
        <f t="shared" si="1"/>
        <v>64.333644632418086</v>
      </c>
      <c r="M70" s="6">
        <f t="shared" si="2"/>
        <v>0.99999963133192038</v>
      </c>
      <c r="N70" s="2">
        <v>-196700000</v>
      </c>
    </row>
    <row r="71" spans="1:14">
      <c r="A71" t="s">
        <v>16</v>
      </c>
      <c r="B71" t="s">
        <v>24</v>
      </c>
      <c r="C71">
        <v>2739949</v>
      </c>
      <c r="D71">
        <v>2</v>
      </c>
      <c r="E71">
        <v>2686992</v>
      </c>
      <c r="F71">
        <v>2686992</v>
      </c>
      <c r="G71" s="2">
        <v>-33090000</v>
      </c>
      <c r="H71" s="2">
        <v>-27870000</v>
      </c>
      <c r="I71">
        <v>0</v>
      </c>
      <c r="J71">
        <v>1071</v>
      </c>
      <c r="K71" s="4">
        <f t="shared" si="0"/>
        <v>2739949</v>
      </c>
      <c r="L71" s="3">
        <f t="shared" si="1"/>
        <v>64.377424791617344</v>
      </c>
      <c r="M71" s="6">
        <f t="shared" si="2"/>
        <v>0.99999963502970313</v>
      </c>
      <c r="N71" s="2">
        <v>-196800000</v>
      </c>
    </row>
    <row r="72" spans="1:14" s="12" customFormat="1">
      <c r="A72" s="12" t="s">
        <v>16</v>
      </c>
      <c r="B72" s="12" t="s">
        <v>41</v>
      </c>
      <c r="C72" s="12">
        <v>2736037</v>
      </c>
      <c r="D72" s="12">
        <v>1</v>
      </c>
      <c r="E72" s="12">
        <v>2736037</v>
      </c>
      <c r="F72" s="12">
        <v>2736037</v>
      </c>
      <c r="G72" s="13">
        <v>-33090000</v>
      </c>
      <c r="H72" s="13">
        <v>-27870000</v>
      </c>
      <c r="I72" s="12">
        <v>0</v>
      </c>
      <c r="J72" s="12">
        <v>1035</v>
      </c>
      <c r="K72" s="12">
        <f t="shared" si="0"/>
        <v>2736037</v>
      </c>
      <c r="L72" s="14">
        <f t="shared" si="1"/>
        <v>64.371219661428086</v>
      </c>
      <c r="M72" s="15">
        <f t="shared" si="2"/>
        <v>0.99999963450786666</v>
      </c>
      <c r="N72" s="13">
        <v>-196800000</v>
      </c>
    </row>
    <row r="73" spans="1:14" s="12" customFormat="1">
      <c r="C73" t="s">
        <v>44</v>
      </c>
      <c r="D73">
        <f>D66-D72</f>
        <v>140</v>
      </c>
      <c r="E73">
        <f>E72/E66</f>
        <v>9.3900239208997274</v>
      </c>
      <c r="F73">
        <f>F72/F64</f>
        <v>32.535460318215328</v>
      </c>
      <c r="G73" s="13"/>
      <c r="H73" s="13"/>
      <c r="J73" t="s">
        <v>46</v>
      </c>
      <c r="L73" s="14">
        <f>L72-L69</f>
        <v>6.9854608149182411</v>
      </c>
      <c r="M73" s="15"/>
      <c r="N73" s="13"/>
    </row>
    <row r="74" spans="1:14" s="16" customFormat="1">
      <c r="A74" s="16" t="s">
        <v>17</v>
      </c>
      <c r="B74" s="16" t="s">
        <v>11</v>
      </c>
      <c r="C74" s="16">
        <v>5005089</v>
      </c>
      <c r="D74" s="16">
        <v>172</v>
      </c>
      <c r="E74" s="16">
        <v>527123</v>
      </c>
      <c r="F74" s="16">
        <v>372513</v>
      </c>
      <c r="G74" s="17">
        <v>-22540000</v>
      </c>
      <c r="H74" s="17">
        <v>-18650000</v>
      </c>
      <c r="I74" s="16">
        <v>39</v>
      </c>
      <c r="J74" s="16">
        <v>747</v>
      </c>
      <c r="K74" s="16">
        <f t="shared" si="0"/>
        <v>128335.61538461539</v>
      </c>
      <c r="L74" s="18">
        <f t="shared" ref="L74:L87" si="4">LOG10(K74)*10</f>
        <v>51.083471974392339</v>
      </c>
      <c r="M74" s="19">
        <f t="shared" si="2"/>
        <v>0.99999220793076804</v>
      </c>
      <c r="N74" s="17">
        <v>-128500000</v>
      </c>
    </row>
    <row r="75" spans="1:14" s="9" customFormat="1">
      <c r="A75" s="9" t="s">
        <v>17</v>
      </c>
      <c r="B75" s="9" t="s">
        <v>26</v>
      </c>
      <c r="C75" s="9">
        <v>5038327</v>
      </c>
      <c r="D75" s="9">
        <v>3</v>
      </c>
      <c r="E75" s="9">
        <v>4097523</v>
      </c>
      <c r="F75" s="9">
        <v>4097523</v>
      </c>
      <c r="G75" s="27">
        <v>-22420000</v>
      </c>
      <c r="H75" s="27">
        <v>-18420000</v>
      </c>
      <c r="I75" s="9">
        <v>147</v>
      </c>
      <c r="J75" s="9">
        <v>835</v>
      </c>
      <c r="K75" s="9">
        <f t="shared" si="0"/>
        <v>34274.333333333336</v>
      </c>
      <c r="L75" s="25">
        <f t="shared" si="4"/>
        <v>45.349690161247047</v>
      </c>
      <c r="M75" s="26">
        <f t="shared" si="2"/>
        <v>0.9999708236484055</v>
      </c>
      <c r="N75" s="27">
        <v>-128600000</v>
      </c>
    </row>
    <row r="76" spans="1:14" s="9" customFormat="1">
      <c r="A76" s="9" t="s">
        <v>17</v>
      </c>
      <c r="B76" s="9" t="s">
        <v>37</v>
      </c>
      <c r="C76" s="9">
        <v>4992935</v>
      </c>
      <c r="D76" s="9">
        <v>135</v>
      </c>
      <c r="E76" s="9">
        <v>544290</v>
      </c>
      <c r="F76" s="9">
        <v>154187</v>
      </c>
      <c r="G76" s="27">
        <v>-22470000</v>
      </c>
      <c r="H76" s="27">
        <v>-18500000</v>
      </c>
      <c r="I76" s="9">
        <v>25</v>
      </c>
      <c r="J76" s="9">
        <v>746</v>
      </c>
      <c r="K76" s="9">
        <f t="shared" si="0"/>
        <v>199717.4</v>
      </c>
      <c r="L76" s="25">
        <f t="shared" si="4"/>
        <v>53.004159036027652</v>
      </c>
      <c r="M76" s="26">
        <f t="shared" si="2"/>
        <v>0.99999499292500305</v>
      </c>
      <c r="N76" s="27">
        <v>-128400000</v>
      </c>
    </row>
    <row r="77" spans="1:14" s="9" customFormat="1">
      <c r="A77" s="9" t="s">
        <v>17</v>
      </c>
      <c r="B77" s="9" t="s">
        <v>40</v>
      </c>
      <c r="C77" s="9">
        <v>4992935</v>
      </c>
      <c r="D77" s="9">
        <v>135</v>
      </c>
      <c r="E77" s="9">
        <v>544290</v>
      </c>
      <c r="F77" s="9">
        <v>154187</v>
      </c>
      <c r="G77" s="27">
        <v>-22470000</v>
      </c>
      <c r="H77" s="27">
        <v>-18500000</v>
      </c>
      <c r="I77" s="9">
        <v>28</v>
      </c>
      <c r="J77" s="9">
        <v>746</v>
      </c>
      <c r="K77" s="9">
        <f t="shared" si="0"/>
        <v>178319.10714285713</v>
      </c>
      <c r="L77" s="25">
        <f t="shared" si="4"/>
        <v>52.511978809325839</v>
      </c>
      <c r="M77" s="26">
        <f t="shared" si="2"/>
        <v>0.99999439207600338</v>
      </c>
      <c r="N77" s="27">
        <v>-128400000</v>
      </c>
    </row>
    <row r="78" spans="1:14" s="9" customFormat="1">
      <c r="A78" s="9" t="s">
        <v>17</v>
      </c>
      <c r="B78" s="9" t="s">
        <v>38</v>
      </c>
      <c r="C78" s="9">
        <v>5187266</v>
      </c>
      <c r="D78" s="9">
        <v>114</v>
      </c>
      <c r="E78" s="9">
        <v>627773</v>
      </c>
      <c r="F78" s="9">
        <v>195780</v>
      </c>
      <c r="G78" s="27">
        <v>-22450000</v>
      </c>
      <c r="H78" s="27">
        <v>-18430000</v>
      </c>
      <c r="I78" s="9">
        <v>441</v>
      </c>
      <c r="J78" s="9">
        <v>807</v>
      </c>
      <c r="K78" s="9">
        <f t="shared" si="0"/>
        <v>11762.507936507936</v>
      </c>
      <c r="L78" s="25">
        <f t="shared" si="4"/>
        <v>40.704999294665939</v>
      </c>
      <c r="M78" s="26">
        <f t="shared" si="2"/>
        <v>0.99991498411687385</v>
      </c>
      <c r="N78" s="27">
        <v>-129200000</v>
      </c>
    </row>
    <row r="79" spans="1:14" s="16" customFormat="1">
      <c r="A79" s="16" t="s">
        <v>17</v>
      </c>
      <c r="B79" s="16" t="s">
        <v>39</v>
      </c>
      <c r="C79" s="16">
        <v>5187269</v>
      </c>
      <c r="D79" s="16">
        <v>114</v>
      </c>
      <c r="E79" s="16">
        <v>627774</v>
      </c>
      <c r="F79" s="16">
        <v>195780</v>
      </c>
      <c r="G79" s="17">
        <v>-22440000</v>
      </c>
      <c r="H79" s="17">
        <v>-18430000</v>
      </c>
      <c r="I79" s="16">
        <v>360</v>
      </c>
      <c r="J79" s="16">
        <v>806</v>
      </c>
      <c r="K79" s="16">
        <f t="shared" si="0"/>
        <v>14409.080555555556</v>
      </c>
      <c r="L79" s="18">
        <f t="shared" si="4"/>
        <v>41.586362693366574</v>
      </c>
      <c r="M79" s="19">
        <f t="shared" si="2"/>
        <v>0.99993059931921791</v>
      </c>
      <c r="N79" s="17">
        <v>-129200000</v>
      </c>
    </row>
    <row r="80" spans="1:14" s="9" customFormat="1">
      <c r="A80" s="9" t="s">
        <v>17</v>
      </c>
      <c r="B80" s="9" t="s">
        <v>27</v>
      </c>
      <c r="C80" s="9">
        <v>5032630</v>
      </c>
      <c r="D80" s="9">
        <v>2</v>
      </c>
      <c r="E80" s="9">
        <v>4922995</v>
      </c>
      <c r="F80" s="9">
        <v>4922995</v>
      </c>
      <c r="G80" s="27">
        <v>-22390000</v>
      </c>
      <c r="H80" s="27">
        <v>-18400000</v>
      </c>
      <c r="I80" s="9">
        <v>33</v>
      </c>
      <c r="J80" s="9">
        <v>672</v>
      </c>
      <c r="K80" s="9">
        <f t="shared" si="0"/>
        <v>152503.93939393939</v>
      </c>
      <c r="L80" s="25">
        <f t="shared" si="4"/>
        <v>51.832810622726591</v>
      </c>
      <c r="M80" s="26">
        <f t="shared" si="2"/>
        <v>0.99999344279233726</v>
      </c>
      <c r="N80" s="27">
        <v>-128600000</v>
      </c>
    </row>
    <row r="81" spans="1:14" s="9" customFormat="1">
      <c r="A81" s="9" t="s">
        <v>17</v>
      </c>
      <c r="B81" s="9" t="s">
        <v>28</v>
      </c>
      <c r="C81" s="9">
        <v>5034725</v>
      </c>
      <c r="D81" s="9">
        <v>2</v>
      </c>
      <c r="E81" s="9">
        <v>4923125</v>
      </c>
      <c r="F81" s="9">
        <v>4923125</v>
      </c>
      <c r="G81" s="27">
        <v>-22400000</v>
      </c>
      <c r="H81" s="27">
        <v>-18400000</v>
      </c>
      <c r="I81" s="9">
        <v>88</v>
      </c>
      <c r="J81" s="9">
        <v>660</v>
      </c>
      <c r="K81" s="9">
        <f t="shared" si="0"/>
        <v>57212.784090909088</v>
      </c>
      <c r="L81" s="25">
        <f t="shared" si="4"/>
        <v>47.574930819362578</v>
      </c>
      <c r="M81" s="26">
        <f t="shared" si="2"/>
        <v>0.99998252138895372</v>
      </c>
      <c r="N81" s="27">
        <v>-128600000</v>
      </c>
    </row>
    <row r="82" spans="1:14" s="9" customFormat="1">
      <c r="A82" s="9" t="s">
        <v>17</v>
      </c>
      <c r="B82" s="9" t="s">
        <v>29</v>
      </c>
      <c r="C82" s="9">
        <v>5032553</v>
      </c>
      <c r="D82" s="9">
        <v>2</v>
      </c>
      <c r="E82" s="9">
        <v>4920978</v>
      </c>
      <c r="F82" s="9">
        <v>4920978</v>
      </c>
      <c r="G82" s="27">
        <v>-22400000</v>
      </c>
      <c r="H82" s="27">
        <v>-18410000</v>
      </c>
      <c r="I82" s="9">
        <v>30</v>
      </c>
      <c r="J82" s="9">
        <v>735</v>
      </c>
      <c r="K82" s="9">
        <f t="shared" si="0"/>
        <v>167751.76666666666</v>
      </c>
      <c r="L82" s="25">
        <f t="shared" si="4"/>
        <v>52.246671026088059</v>
      </c>
      <c r="M82" s="26">
        <f t="shared" si="2"/>
        <v>0.99999403881091764</v>
      </c>
      <c r="N82" s="27">
        <v>-128600000</v>
      </c>
    </row>
    <row r="83" spans="1:14" s="9" customFormat="1">
      <c r="A83" s="9" t="s">
        <v>17</v>
      </c>
      <c r="B83" s="9" t="s">
        <v>23</v>
      </c>
      <c r="C83" s="9">
        <v>5034500</v>
      </c>
      <c r="D83" s="9">
        <v>3</v>
      </c>
      <c r="E83" s="9">
        <v>4095943</v>
      </c>
      <c r="F83" s="9">
        <v>4095943</v>
      </c>
      <c r="G83" s="27">
        <v>-22380000</v>
      </c>
      <c r="H83" s="27">
        <v>-18390000</v>
      </c>
      <c r="I83" s="9">
        <v>2</v>
      </c>
      <c r="J83" s="9">
        <v>657</v>
      </c>
      <c r="K83" s="9">
        <f t="shared" si="0"/>
        <v>2517250</v>
      </c>
      <c r="L83" s="25">
        <f t="shared" si="4"/>
        <v>64.009263495288224</v>
      </c>
      <c r="M83" s="26">
        <f t="shared" si="2"/>
        <v>0.99999960274108646</v>
      </c>
      <c r="N83" s="27">
        <v>-128600000</v>
      </c>
    </row>
    <row r="84" spans="1:14" s="9" customFormat="1">
      <c r="A84" s="9" t="s">
        <v>17</v>
      </c>
      <c r="B84" s="9" t="s">
        <v>24</v>
      </c>
      <c r="C84" s="9">
        <v>5030885</v>
      </c>
      <c r="D84" s="9">
        <v>2</v>
      </c>
      <c r="E84" s="9">
        <v>4921886</v>
      </c>
      <c r="F84" s="9">
        <v>4921886</v>
      </c>
      <c r="G84" s="27">
        <v>-22380000</v>
      </c>
      <c r="H84" s="27">
        <v>-18390000</v>
      </c>
      <c r="I84" s="9">
        <v>2</v>
      </c>
      <c r="J84" s="9">
        <v>659</v>
      </c>
      <c r="K84" s="9">
        <f t="shared" si="0"/>
        <v>2515442.5</v>
      </c>
      <c r="L84" s="25">
        <f t="shared" si="4"/>
        <v>64.006143943240119</v>
      </c>
      <c r="M84" s="26">
        <f t="shared" si="2"/>
        <v>0.99999960245563158</v>
      </c>
      <c r="N84" s="27">
        <v>-128600000</v>
      </c>
    </row>
    <row r="85" spans="1:14" s="9" customFormat="1">
      <c r="A85" s="9" t="s">
        <v>17</v>
      </c>
      <c r="B85" s="9" t="s">
        <v>25</v>
      </c>
      <c r="C85" s="9">
        <v>5027784</v>
      </c>
      <c r="D85" s="9">
        <v>2</v>
      </c>
      <c r="E85" s="9">
        <v>4918796</v>
      </c>
      <c r="F85" s="9">
        <v>4918796</v>
      </c>
      <c r="G85" s="27">
        <v>-22380000</v>
      </c>
      <c r="H85" s="27">
        <v>-18390000</v>
      </c>
      <c r="I85" s="9">
        <v>2</v>
      </c>
      <c r="J85" s="9">
        <v>669</v>
      </c>
      <c r="K85" s="9">
        <f>IF(I85=0, C85, C85/I85)</f>
        <v>2513892</v>
      </c>
      <c r="L85" s="25">
        <f>LOG10(K85)*10</f>
        <v>64.003466159069973</v>
      </c>
      <c r="M85" s="26">
        <f>1-10^(-L85/10)</f>
        <v>0.99999960221043704</v>
      </c>
      <c r="N85" s="27">
        <v>-128500000</v>
      </c>
    </row>
    <row r="86" spans="1:14" s="16" customFormat="1">
      <c r="A86" s="16" t="s">
        <v>17</v>
      </c>
      <c r="B86" s="16" t="s">
        <v>41</v>
      </c>
      <c r="C86" s="16">
        <v>5029197</v>
      </c>
      <c r="D86" s="16">
        <v>2</v>
      </c>
      <c r="E86" s="16">
        <v>4919684</v>
      </c>
      <c r="F86" s="16">
        <v>4919684</v>
      </c>
      <c r="G86" s="17">
        <v>-22380000</v>
      </c>
      <c r="H86" s="17">
        <v>-18390000</v>
      </c>
      <c r="I86" s="16">
        <v>2</v>
      </c>
      <c r="J86" s="16">
        <v>671</v>
      </c>
      <c r="K86" s="16">
        <f t="shared" si="0"/>
        <v>2514598.5</v>
      </c>
      <c r="L86" s="18">
        <f t="shared" si="4"/>
        <v>64.004686521536541</v>
      </c>
      <c r="M86" s="19">
        <f t="shared" si="2"/>
        <v>0.99999960232219975</v>
      </c>
      <c r="N86" s="17">
        <v>-128600000</v>
      </c>
    </row>
    <row r="87" spans="1:14" s="9" customFormat="1">
      <c r="A87" s="9" t="s">
        <v>17</v>
      </c>
      <c r="B87" s="9" t="s">
        <v>12</v>
      </c>
      <c r="C87" s="9">
        <v>5007719</v>
      </c>
      <c r="D87" s="9">
        <v>3</v>
      </c>
      <c r="E87" s="9">
        <v>4827641</v>
      </c>
      <c r="F87" s="9">
        <v>4827641</v>
      </c>
      <c r="G87" s="27">
        <v>-22550000</v>
      </c>
      <c r="H87" s="27">
        <v>-18730000</v>
      </c>
      <c r="I87" s="9">
        <v>20</v>
      </c>
      <c r="J87" s="9">
        <v>608</v>
      </c>
      <c r="K87" s="9">
        <f t="shared" si="0"/>
        <v>250385.95</v>
      </c>
      <c r="L87" s="25">
        <f t="shared" si="4"/>
        <v>53.986099554942029</v>
      </c>
      <c r="M87" s="26">
        <f t="shared" si="2"/>
        <v>0.99999600616568141</v>
      </c>
      <c r="N87" s="27">
        <v>-128500000</v>
      </c>
    </row>
    <row r="88" spans="1:14" s="7" customFormat="1">
      <c r="C88" s="7" t="s">
        <v>45</v>
      </c>
      <c r="D88" s="7">
        <f>D74-D86</f>
        <v>170</v>
      </c>
      <c r="E88" s="7">
        <f>E86/E74</f>
        <v>9.3330854468501663</v>
      </c>
      <c r="F88" s="7">
        <f>F86/F74</f>
        <v>13.206744462609359</v>
      </c>
      <c r="G88" s="8"/>
      <c r="H88" s="8"/>
      <c r="J88" s="7" t="s">
        <v>46</v>
      </c>
      <c r="K88" s="9"/>
      <c r="L88" s="18">
        <f>L86-L82</f>
        <v>11.758015495448483</v>
      </c>
      <c r="M88" s="11"/>
      <c r="N88" s="8"/>
    </row>
    <row r="89" spans="1:14" s="7" customFormat="1">
      <c r="C89" s="7" t="s">
        <v>44</v>
      </c>
      <c r="D89" s="7">
        <f>D79-D86</f>
        <v>112</v>
      </c>
      <c r="E89" s="7">
        <f>E86/E79</f>
        <v>7.8367119377355543</v>
      </c>
      <c r="F89" s="7">
        <f>F86/F79</f>
        <v>25.128634181223823</v>
      </c>
      <c r="G89" s="8"/>
      <c r="H89" s="8"/>
      <c r="K89" s="9"/>
      <c r="L89" s="10"/>
      <c r="M89" s="11"/>
      <c r="N89" s="8"/>
    </row>
    <row r="90" spans="1:14">
      <c r="C90" t="s">
        <v>48</v>
      </c>
      <c r="D90">
        <f>AVERAGE(D15,D29,D45,D61,D88)</f>
        <v>210</v>
      </c>
      <c r="E90">
        <f>AVERAGE(E15,E29,E45,E61,E88)</f>
        <v>14.518472568669305</v>
      </c>
      <c r="F90">
        <f>AVERAGE(F15,F29,F45,F61,F88)</f>
        <v>36.793792316438093</v>
      </c>
      <c r="G90" s="2"/>
      <c r="H90" s="2" t="s">
        <v>53</v>
      </c>
      <c r="I90" s="3">
        <f>AVERAGE(I2,I17,I31,I47,I74)</f>
        <v>31.8</v>
      </c>
      <c r="J90" s="4" t="s">
        <v>22</v>
      </c>
      <c r="L90" s="3">
        <f>AVERAGE(L2,L17,L31,L47,L74)</f>
        <v>51.275416614640747</v>
      </c>
      <c r="M90" s="5">
        <f t="shared" si="2"/>
        <v>0.99999254481648281</v>
      </c>
      <c r="N90" s="2"/>
    </row>
    <row r="91" spans="1:14">
      <c r="C91" s="24" t="s">
        <v>49</v>
      </c>
      <c r="D91">
        <f>AVERAGE(D16,D30,D46,D62,D73,D89)</f>
        <v>167.33333333333334</v>
      </c>
      <c r="E91">
        <f>AVERAGE(E16,E30,E46,E62,E73,E89)</f>
        <v>10.267961868524459</v>
      </c>
      <c r="F91">
        <f>AVERAGE(F16,F30,F46,F62,F73,F89)</f>
        <v>27.591016258090182</v>
      </c>
      <c r="J91" t="s">
        <v>30</v>
      </c>
      <c r="L91" s="1">
        <f>AVERAGE(L3,L18,L32,L48,L75)</f>
        <v>45.497190335832862</v>
      </c>
      <c r="M91" s="5">
        <f t="shared" si="2"/>
        <v>0.99997179793128543</v>
      </c>
    </row>
    <row r="92" spans="1:14">
      <c r="C92" s="24" t="s">
        <v>50</v>
      </c>
      <c r="E92">
        <f>AVERAGE($E$89,$E$88,$E$73,$E$62,$E$61,$E$46,$E$45,$E$30,$E$29,$E$16,$E$15)</f>
        <v>12.200012186772119</v>
      </c>
      <c r="F92">
        <f>AVERAGE($F$89,$F$88,$F$73,$F$62,$F$61,$F$46,$F$45,$F$30,$F$29,$F$16,$F$15)</f>
        <v>31.774096284611961</v>
      </c>
      <c r="H92" s="2" t="s">
        <v>54</v>
      </c>
      <c r="I92" s="1">
        <f>AVERAGE(I5,I21,I34,I50,I66,I76)</f>
        <v>24.333333333333332</v>
      </c>
      <c r="J92" t="s">
        <v>51</v>
      </c>
      <c r="L92" s="1">
        <f>AVERAGE(L5,L21,L35,L50,L66,L76)</f>
        <v>54.095779766370129</v>
      </c>
      <c r="M92" s="5">
        <f t="shared" si="2"/>
        <v>0.99999610576618703</v>
      </c>
    </row>
    <row r="93" spans="1:14">
      <c r="C93" s="24" t="s">
        <v>57</v>
      </c>
      <c r="D93" s="3">
        <f>AVERAGE(D2,D17,D31,D47,D74)</f>
        <v>213.2</v>
      </c>
      <c r="H93" s="2" t="s">
        <v>60</v>
      </c>
      <c r="I93" s="1">
        <f>AVERAGE(I5,I22,I34,I50,I64,I79)</f>
        <v>84.5</v>
      </c>
      <c r="J93" t="s">
        <v>52</v>
      </c>
      <c r="L93" s="1">
        <f>AVERAGE(L5,L22,L34,L50,L64,L79)</f>
        <v>51.208204679220707</v>
      </c>
      <c r="M93" s="5">
        <f t="shared" si="2"/>
        <v>0.99999242854174752</v>
      </c>
    </row>
    <row r="94" spans="1:14">
      <c r="C94" s="24" t="s">
        <v>58</v>
      </c>
      <c r="D94">
        <f>AVERAGE(D5,D22,D34,D50,D64,D79)</f>
        <v>161.33333333333334</v>
      </c>
      <c r="J94" t="s">
        <v>31</v>
      </c>
      <c r="L94" s="1">
        <f>AVERAGE(L8,L23,L37,L53,L67,L80)</f>
        <v>50.938948166230823</v>
      </c>
      <c r="M94" s="5">
        <f t="shared" si="2"/>
        <v>0.99999194426477611</v>
      </c>
    </row>
    <row r="95" spans="1:14">
      <c r="C95" s="24" t="s">
        <v>59</v>
      </c>
      <c r="D95">
        <f>AVERAGE(D74,D79,D64,D50,D47,D34,D31,D17,D22,D5,D2)</f>
        <v>184.90909090909091</v>
      </c>
      <c r="J95" t="s">
        <v>32</v>
      </c>
      <c r="L95" s="1">
        <f>AVERAGE(L9,L38,L68,L82)</f>
        <v>48.571745926049715</v>
      </c>
      <c r="M95" s="5">
        <f t="shared" si="2"/>
        <v>0.99998610606037353</v>
      </c>
    </row>
    <row r="96" spans="1:14">
      <c r="H96" s="2" t="s">
        <v>56</v>
      </c>
      <c r="I96" s="1">
        <f>AVERAGE(I10,I24,I39,I55,I54,I69,I82)</f>
        <v>30.857142857142858</v>
      </c>
      <c r="J96" t="s">
        <v>33</v>
      </c>
      <c r="L96" s="1">
        <f>AVERAGE(L10,L24,L39,L55,L54,L69,L82)</f>
        <v>51.308122674901334</v>
      </c>
      <c r="M96" s="5">
        <f t="shared" si="2"/>
        <v>0.99999260074946605</v>
      </c>
    </row>
    <row r="97" spans="8:13">
      <c r="H97" s="2" t="s">
        <v>55</v>
      </c>
      <c r="I97" s="1">
        <f>AVERAGE(I13,I27,I43,I59,I58,I72,I86)</f>
        <v>0.7142857142857143</v>
      </c>
      <c r="J97" t="s">
        <v>34</v>
      </c>
      <c r="L97" s="1">
        <f>AVERAGE(L13,L27,L43,L59,L58,L72,L86)</f>
        <v>63.850134724293767</v>
      </c>
      <c r="M97" s="5">
        <f t="shared" si="2"/>
        <v>0.99999958791526455</v>
      </c>
    </row>
    <row r="98" spans="8:13">
      <c r="I98" s="1"/>
      <c r="J98" t="s">
        <v>47</v>
      </c>
      <c r="L98" s="1">
        <f>AVERAGE(L88,L73,L61,L45,L29,L15)</f>
        <v>12.001855367566568</v>
      </c>
      <c r="M98" s="5"/>
    </row>
    <row r="99" spans="8:13">
      <c r="J99" t="s">
        <v>35</v>
      </c>
      <c r="L99" s="1">
        <f>AVERAGE(L3,L8,L9,L10,L18,L23,L24,L32,L37,L38,L39,L53,L55,L54,L48,L68,L69,L67,L75,L80,L81,L82)</f>
        <v>49.176897404469635</v>
      </c>
      <c r="M99" s="5">
        <f t="shared" si="2"/>
        <v>0.99998791322995584</v>
      </c>
    </row>
    <row r="100" spans="8:13">
      <c r="J100" t="s">
        <v>36</v>
      </c>
      <c r="L100" s="1">
        <f>AVERAGE(L11,L12,L13,L14,L25,L26,L27,L40,L41,L42,L43,L56,L57,L58,L59,L70,L72,L71,L83,L84,L85,L86)</f>
        <v>62.959686770869901</v>
      </c>
      <c r="M100" s="5">
        <f t="shared" si="2"/>
        <v>0.99999949413885469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Koren</dc:creator>
  <cp:lastModifiedBy>Sergey Koren</cp:lastModifiedBy>
  <dcterms:created xsi:type="dcterms:W3CDTF">2013-02-13T17:49:37Z</dcterms:created>
  <dcterms:modified xsi:type="dcterms:W3CDTF">2013-07-30T18:42:59Z</dcterms:modified>
</cp:coreProperties>
</file>